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924"/>
  <workbookPr/>
  <bookViews>
    <workbookView xWindow="28680" yWindow="65416" windowWidth="29040" windowHeight="15840" tabRatio="898" activeTab="0"/>
  </bookViews>
  <sheets>
    <sheet name="Rekapitulace stavby" sheetId="1" r:id="rId1"/>
    <sheet name="SO 01_A - Bourací a přípr..." sheetId="2" r:id="rId2"/>
    <sheet name="SO 01_B_1 - Nástavba " sheetId="3" r:id="rId3"/>
    <sheet name="SO 01_B_2 - Lehká ocelová..." sheetId="4" r:id="rId4"/>
    <sheet name="SO 01_B_3 - Přístavba" sheetId="5" r:id="rId5"/>
    <sheet name="IO - Retenční nádrž" sheetId="6" r:id="rId6"/>
    <sheet name="D.1.4.A - Vytápění" sheetId="7" r:id="rId7"/>
    <sheet name="D.1.4.C - Vzduchotechnika" sheetId="8" r:id="rId8"/>
    <sheet name="D.1.4.E - Zařízení techni..." sheetId="9" r:id="rId9"/>
    <sheet name="D.1.4.G - Elektroinstalace" sheetId="10" r:id="rId10"/>
    <sheet name="D.1.4.H - EPS" sheetId="11" r:id="rId11"/>
    <sheet name="C - Cetin" sheetId="12" r:id="rId12"/>
    <sheet name="SO 01_C - Zpevněné plochy..." sheetId="13" r:id="rId13"/>
    <sheet name="SO 01_D - Sadové úpravy" sheetId="14" r:id="rId14"/>
    <sheet name="VRN 01 - Vedlejší rozpočt..." sheetId="15" r:id="rId15"/>
    <sheet name="VRN 02 - Vstupní koridory" sheetId="16" r:id="rId16"/>
    <sheet name="Pokyny pro vyplnění" sheetId="17" r:id="rId17"/>
  </sheets>
  <definedNames>
    <definedName name="_xlnm._FilterDatabase" localSheetId="11" hidden="1">'C - Cetin'!$C$99:$K$141</definedName>
    <definedName name="_xlnm._FilterDatabase" localSheetId="6" hidden="1">'D.1.4.A - Vytápění'!$C$98:$K$170</definedName>
    <definedName name="_xlnm._FilterDatabase" localSheetId="7" hidden="1">'D.1.4.C - Vzduchotechnika'!$C$94:$K$150</definedName>
    <definedName name="_xlnm._FilterDatabase" localSheetId="8" hidden="1">'D.1.4.E - Zařízení techni...'!$C$102:$K$214</definedName>
    <definedName name="_xlnm._FilterDatabase" localSheetId="9" hidden="1">'D.1.4.G - Elektroinstalace'!$C$107:$K$311</definedName>
    <definedName name="_xlnm._FilterDatabase" localSheetId="10" hidden="1">'D.1.4.H - EPS'!$C$93:$K$144</definedName>
    <definedName name="_xlnm._FilterDatabase" localSheetId="5" hidden="1">'IO - Retenční nádrž'!$C$94:$K$118</definedName>
    <definedName name="_xlnm._FilterDatabase" localSheetId="1" hidden="1">'SO 01_A - Bourací a přípr...'!$C$86:$K$357</definedName>
    <definedName name="_xlnm._FilterDatabase" localSheetId="2" hidden="1">'SO 01_B_1 - Nástavba '!$C$103:$K$1070</definedName>
    <definedName name="_xlnm._FilterDatabase" localSheetId="3" hidden="1">'SO 01_B_2 - Lehká ocelová...'!$C$92:$K$248</definedName>
    <definedName name="_xlnm._FilterDatabase" localSheetId="4" hidden="1">'SO 01_B_3 - Přístavba'!$C$105:$K$1433</definedName>
    <definedName name="_xlnm._FilterDatabase" localSheetId="12" hidden="1">'SO 01_C - Zpevněné plochy...'!$C$87:$K$279</definedName>
    <definedName name="_xlnm._FilterDatabase" localSheetId="13" hidden="1">'SO 01_D - Sadové úpravy'!$C$80:$K$109</definedName>
    <definedName name="_xlnm._FilterDatabase" localSheetId="14" hidden="1">'VRN 01 - Vedlejší rozpočt...'!$C$90:$K$113</definedName>
    <definedName name="_xlnm._FilterDatabase" localSheetId="15" hidden="1">'VRN 02 - Vstupní koridory'!$C$92:$K$196</definedName>
    <definedName name="_xlnm.Print_Area" localSheetId="11">'C - Cetin'!$C$4:$J$43,'C - Cetin'!$C$49:$J$77,'C - Cetin'!$C$83:$K$141</definedName>
    <definedName name="_xlnm.Print_Area" localSheetId="6">'D.1.4.A - Vytápění'!$C$4:$J$43,'D.1.4.A - Vytápění'!$C$49:$J$76,'D.1.4.A - Vytápění'!$C$82:$K$170</definedName>
    <definedName name="_xlnm.Print_Area" localSheetId="7">'D.1.4.C - Vzduchotechnika'!$C$4:$J$43,'D.1.4.C - Vzduchotechnika'!$C$49:$J$72,'D.1.4.C - Vzduchotechnika'!$C$78:$K$150</definedName>
    <definedName name="_xlnm.Print_Area" localSheetId="8">'D.1.4.E - Zařízení techni...'!$C$4:$J$43,'D.1.4.E - Zařízení techni...'!$C$49:$J$80,'D.1.4.E - Zařízení techni...'!$C$86:$K$214</definedName>
    <definedName name="_xlnm.Print_Area" localSheetId="9">'D.1.4.G - Elektroinstalace'!$C$4:$J$43,'D.1.4.G - Elektroinstalace'!$C$49:$J$85,'D.1.4.G - Elektroinstalace'!$C$91:$K$311</definedName>
    <definedName name="_xlnm.Print_Area" localSheetId="10">'D.1.4.H - EPS'!$C$4:$J$43,'D.1.4.H - EPS'!$C$49:$J$71,'D.1.4.H - EPS'!$C$77:$K$144</definedName>
    <definedName name="_xlnm.Print_Area" localSheetId="5">'IO - Retenční nádrž'!$C$4:$J$43,'IO - Retenční nádrž'!$C$49:$J$72,'IO - Retenční nádrž'!$C$78:$K$118</definedName>
    <definedName name="_xlnm.Print_Area" localSheetId="16">'Pokyny pro vyplnění'!$B$2:$K$71,'Pokyny pro vyplnění'!$B$74:$K$118,'Pokyny pro vyplnění'!$B$121:$K$161,'Pokyny pro vyplnění'!$B$164:$K$218</definedName>
    <definedName name="_xlnm.Print_Area" localSheetId="0">'Rekapitulace stavby'!$D$4:$AO$36,'Rekapitulace stavby'!$C$42:$AQ$73</definedName>
    <definedName name="_xlnm.Print_Area" localSheetId="1">'SO 01_A - Bourací a přípr...'!$C$4:$J$39,'SO 01_A - Bourací a přípr...'!$C$45:$J$68,'SO 01_A - Bourací a přípr...'!$C$74:$K$357</definedName>
    <definedName name="_xlnm.Print_Area" localSheetId="2">'SO 01_B_1 - Nástavba '!$C$4:$J$41,'SO 01_B_1 - Nástavba '!$C$47:$J$83,'SO 01_B_1 - Nástavba '!$C$89:$K$1070</definedName>
    <definedName name="_xlnm.Print_Area" localSheetId="3">'SO 01_B_2 - Lehká ocelová...'!$C$4:$J$41,'SO 01_B_2 - Lehká ocelová...'!$C$47:$J$72,'SO 01_B_2 - Lehká ocelová...'!$C$78:$K$248</definedName>
    <definedName name="_xlnm.Print_Area" localSheetId="4">'SO 01_B_3 - Přístavba'!$C$4:$J$41,'SO 01_B_3 - Přístavba'!$C$47:$J$85,'SO 01_B_3 - Přístavba'!$C$91:$K$1433</definedName>
    <definedName name="_xlnm.Print_Area" localSheetId="12">'SO 01_C - Zpevněné plochy...'!$C$4:$J$39,'SO 01_C - Zpevněné plochy...'!$C$45:$J$69,'SO 01_C - Zpevněné plochy...'!$C$75:$K$279</definedName>
    <definedName name="_xlnm.Print_Area" localSheetId="13">'SO 01_D - Sadové úpravy'!$C$4:$J$39,'SO 01_D - Sadové úpravy'!$C$45:$J$62,'SO 01_D - Sadové úpravy'!$C$68:$K$109</definedName>
    <definedName name="_xlnm.Print_Area" localSheetId="14">'VRN 01 - Vedlejší rozpočt...'!$C$4:$J$41,'VRN 01 - Vedlejší rozpočt...'!$C$47:$J$70,'VRN 01 - Vedlejší rozpočt...'!$C$76:$K$113</definedName>
    <definedName name="_xlnm.Print_Area" localSheetId="15">'VRN 02 - Vstupní koridory'!$C$4:$J$41,'VRN 02 - Vstupní koridory'!$C$47:$J$72,'VRN 02 - Vstupní koridory'!$C$78:$K$196</definedName>
    <definedName name="_xlnm.Print_Titles" localSheetId="0">'Rekapitulace stavby'!$52:$52</definedName>
    <definedName name="_xlnm.Print_Titles" localSheetId="1">'SO 01_A - Bourací a přípr...'!$86:$86</definedName>
    <definedName name="_xlnm.Print_Titles" localSheetId="2">'SO 01_B_1 - Nástavba '!$103:$103</definedName>
    <definedName name="_xlnm.Print_Titles" localSheetId="3">'SO 01_B_2 - Lehká ocelová...'!$92:$92</definedName>
    <definedName name="_xlnm.Print_Titles" localSheetId="4">'SO 01_B_3 - Přístavba'!$105:$105</definedName>
    <definedName name="_xlnm.Print_Titles" localSheetId="5">'IO - Retenční nádrž'!$94:$94</definedName>
    <definedName name="_xlnm.Print_Titles" localSheetId="6">'D.1.4.A - Vytápění'!$98:$98</definedName>
    <definedName name="_xlnm.Print_Titles" localSheetId="7">'D.1.4.C - Vzduchotechnika'!$94:$94</definedName>
    <definedName name="_xlnm.Print_Titles" localSheetId="8">'D.1.4.E - Zařízení techni...'!$102:$102</definedName>
    <definedName name="_xlnm.Print_Titles" localSheetId="9">'D.1.4.G - Elektroinstalace'!$107:$107</definedName>
    <definedName name="_xlnm.Print_Titles" localSheetId="10">'D.1.4.H - EPS'!$93:$93</definedName>
    <definedName name="_xlnm.Print_Titles" localSheetId="11">'C - Cetin'!$99:$99</definedName>
    <definedName name="_xlnm.Print_Titles" localSheetId="12">'SO 01_C - Zpevněné plochy...'!$87:$87</definedName>
    <definedName name="_xlnm.Print_Titles" localSheetId="13">'SO 01_D - Sadové úpravy'!$80:$80</definedName>
    <definedName name="_xlnm.Print_Titles" localSheetId="14">'VRN 01 - Vedlejší rozpočt...'!$90:$90</definedName>
    <definedName name="_xlnm.Print_Titles" localSheetId="15">'VRN 02 - Vstupní koridory'!$92:$92</definedName>
  </definedNames>
  <calcPr calcId="191029"/>
</workbook>
</file>

<file path=xl/sharedStrings.xml><?xml version="1.0" encoding="utf-8"?>
<sst xmlns="http://schemas.openxmlformats.org/spreadsheetml/2006/main" count="38092" uniqueCount="4879">
  <si>
    <t>Export Komplet</t>
  </si>
  <si>
    <t>VZ</t>
  </si>
  <si>
    <t>2.0</t>
  </si>
  <si>
    <t>ZAMOK</t>
  </si>
  <si>
    <t>False</t>
  </si>
  <si>
    <t>{1db6eb64-896d-4b01-8cda-83748d0beb16}</t>
  </si>
  <si>
    <t>0,01</t>
  </si>
  <si>
    <t>21</t>
  </si>
  <si>
    <t>15</t>
  </si>
  <si>
    <t>REKAPITULACE STAVBY</t>
  </si>
  <si>
    <t>v ---  níže se nacházejí doplnkové a pomocné údaje k sestavám  --- v</t>
  </si>
  <si>
    <t>Návod na vyplnění</t>
  </si>
  <si>
    <t>0,001</t>
  </si>
  <si>
    <t>Kód:</t>
  </si>
  <si>
    <t>2023_03_akt01</t>
  </si>
  <si>
    <t>Měnit lze pouze buňky se žlutým podbarvením!
1) v Rekapitulaci stavby vyplňte údaje o Uchazeči (přenesou se do ostatních sestav i v jiných listech)
2) na vybraných listech vyplňte v sestavě Soupis prací ceny u položek</t>
  </si>
  <si>
    <t>Stavba:</t>
  </si>
  <si>
    <t>Nástavba na objektu DPS Malkovského 603</t>
  </si>
  <si>
    <t>KSO:</t>
  </si>
  <si>
    <t/>
  </si>
  <si>
    <t>CC-CZ:</t>
  </si>
  <si>
    <t>Místo:</t>
  </si>
  <si>
    <t>Malkovského 603, Letňany</t>
  </si>
  <si>
    <t>Datum:</t>
  </si>
  <si>
    <t>23. 11. 2023</t>
  </si>
  <si>
    <t>Zadavatel:</t>
  </si>
  <si>
    <t>IČ:</t>
  </si>
  <si>
    <t>00231321</t>
  </si>
  <si>
    <t>Městská část Praha 18</t>
  </si>
  <si>
    <t>DIČ:</t>
  </si>
  <si>
    <t>Uchazeč:</t>
  </si>
  <si>
    <t>Vyplň údaj</t>
  </si>
  <si>
    <t>Projektant:</t>
  </si>
  <si>
    <t>25730037</t>
  </si>
  <si>
    <t>Architektonická kancelář Křivka s.r.o.</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</si>
  <si>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</si>
  <si>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</si>
  <si>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</si>
  <si>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</si>
  <si>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</si>
  <si>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</si>
  <si>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</si>
  <si>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</si>
  <si>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</si>
  <si>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</si>
  <si>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</si>
  <si>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</si>
  <si>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</si>
  <si>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</si>
  <si>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</si>
  <si>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</si>
  <si>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</si>
  <si>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</si>
  <si>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</si>
  <si>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</si>
  <si>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</si>
  <si>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</si>
  <si>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</si>
  <si>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</si>
  <si>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</si>
  <si>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</si>
  <si>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</si>
  <si>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</si>
  <si>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</si>
  <si>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</si>
  <si>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</si>
  <si>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</si>
  <si>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</si>
  <si>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</si>
  <si>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</si>
  <si>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</si>
  <si>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</si>
  <si>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</si>
  <si>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</si>
  <si>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</si>
  <si>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</si>
  <si>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</si>
  <si>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</si>
  <si>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</si>
  <si>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01_A</t>
  </si>
  <si>
    <t>Bourací a přípravné práce</t>
  </si>
  <si>
    <t>STA</t>
  </si>
  <si>
    <t>1</t>
  </si>
  <si>
    <t>{aa909aa5-197d-4a78-87b1-2dabd92f1ee7}</t>
  </si>
  <si>
    <t>SO 01_B</t>
  </si>
  <si>
    <t>Přístavba a nástavba</t>
  </si>
  <si>
    <t>{bf8b497d-7224-490a-a10d-a9aa98d9db80}</t>
  </si>
  <si>
    <t>SO 01_B_1</t>
  </si>
  <si>
    <t xml:space="preserve">Nástavba </t>
  </si>
  <si>
    <t>Soupis</t>
  </si>
  <si>
    <t>2</t>
  </si>
  <si>
    <t>{4f38fdd4-ae11-4d03-b2de-46f6f98b81e9}</t>
  </si>
  <si>
    <t>SO 01_B_2</t>
  </si>
  <si>
    <t>Lehká ocelová konstrukce</t>
  </si>
  <si>
    <t>{50a9603f-2ba0-47da-9d25-a1775b4a7062}</t>
  </si>
  <si>
    <t>SO 01_B_3</t>
  </si>
  <si>
    <t>Přístavba</t>
  </si>
  <si>
    <t>{1d5176ef-f960-4816-8c70-7f2daaeb236b}</t>
  </si>
  <si>
    <t>SO 01_B_4</t>
  </si>
  <si>
    <t>TZB</t>
  </si>
  <si>
    <t>{4acdef16-6233-46e4-bd54-57a1df077465}</t>
  </si>
  <si>
    <t>IO</t>
  </si>
  <si>
    <t>Retenční nádrž</t>
  </si>
  <si>
    <t>3</t>
  </si>
  <si>
    <t>{2c054e39-2982-4d64-a415-f8086b4bd713}</t>
  </si>
  <si>
    <t>D.1.4.A</t>
  </si>
  <si>
    <t>Vytápění</t>
  </si>
  <si>
    <t>{b87f45c9-65cc-4221-bf0d-3374ac33bf9e}</t>
  </si>
  <si>
    <t>D.1.4.C</t>
  </si>
  <si>
    <t>Vzduchotechnika</t>
  </si>
  <si>
    <t>{958393f4-ccbe-46ac-85ca-1da42ad31321}</t>
  </si>
  <si>
    <t>D.1.4.E</t>
  </si>
  <si>
    <t xml:space="preserve">Zařízení technických instalací </t>
  </si>
  <si>
    <t>{e261d5ae-949f-4aa3-923c-1f47b4f56d67}</t>
  </si>
  <si>
    <t>D.1.4.G</t>
  </si>
  <si>
    <t>Elektroinstalace</t>
  </si>
  <si>
    <t>{7b871a8a-f74e-4888-893a-1bc9e071147d}</t>
  </si>
  <si>
    <t>D.1.4.H</t>
  </si>
  <si>
    <t>EPS</t>
  </si>
  <si>
    <t>{ee2351e3-1698-4f32-a0ee-24a47b4be9b4}</t>
  </si>
  <si>
    <t>C</t>
  </si>
  <si>
    <t>Cetin</t>
  </si>
  <si>
    <t>{a32eb944-3cf3-4162-b214-9dd07a1f29d4}</t>
  </si>
  <si>
    <t>SO 01_C</t>
  </si>
  <si>
    <t>Zpevněné plochy a oplocení</t>
  </si>
  <si>
    <t>{0b17d156-6c43-48b2-ba82-3316f991c129}</t>
  </si>
  <si>
    <t>SO 01_D</t>
  </si>
  <si>
    <t>Sadové úpravy</t>
  </si>
  <si>
    <t>{77ee42e0-8ef7-48e6-9b4d-ebb335f81abc}</t>
  </si>
  <si>
    <t>VRN</t>
  </si>
  <si>
    <t>Vedlejší rozpočtové náklady</t>
  </si>
  <si>
    <t>{7d5c9a68-dd54-4c4b-9433-c005b58c48d7}</t>
  </si>
  <si>
    <t>VRN 01</t>
  </si>
  <si>
    <t>{0c27543d-35ff-4f16-adec-b5f472972e5c}</t>
  </si>
  <si>
    <t>VRN 02</t>
  </si>
  <si>
    <t>Vstupní koridory</t>
  </si>
  <si>
    <t>{353e8571-7437-4c1a-8046-bfda319aa62d}</t>
  </si>
  <si>
    <t>KRYCÍ LIST SOUPISU PRACÍ</t>
  </si>
  <si>
    <t>Objekt:</t>
  </si>
  <si>
    <t>SO 01_A - Bourací a přípravné práce</t>
  </si>
  <si>
    <t>REKAPITULACE ČLENĚNÍ SOUPISU PRACÍ</t>
  </si>
  <si>
    <t>Kód dílu - Popis</t>
  </si>
  <si>
    <t>Cena celkem [CZK]</t>
  </si>
  <si>
    <t>-1</t>
  </si>
  <si>
    <t>HSV - Práce a dodávky HSV</t>
  </si>
  <si>
    <t xml:space="preserve">    9 - Ostatní konstrukce a práce, bourání</t>
  </si>
  <si>
    <t xml:space="preserve">    997 - Přesun sutě</t>
  </si>
  <si>
    <t>PSV - Práce a dodávky PSV</t>
  </si>
  <si>
    <t xml:space="preserve">    712 - Povlakové krytiny</t>
  </si>
  <si>
    <t xml:space="preserve">    713 - Izolace tepelné</t>
  </si>
  <si>
    <t xml:space="preserve">    764 - Konstrukce klempířské</t>
  </si>
  <si>
    <t xml:space="preserve">    766 - Konstrukce truhlářské</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</si>
  <si>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</si>
  <si>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</si>
  <si>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</si>
  <si>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</si>
  <si>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</si>
  <si>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</si>
  <si>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</si>
  <si>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</si>
  <si>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</si>
  <si>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</si>
  <si>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</si>
  <si>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</si>
  <si>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</si>
  <si>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</si>
  <si>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</si>
  <si>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</si>
  <si>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9</t>
  </si>
  <si>
    <t>Ostatní konstrukce a práce, bourání</t>
  </si>
  <si>
    <t>K</t>
  </si>
  <si>
    <t>941111112</t>
  </si>
  <si>
    <t>Lešení řadové trubkové lehké pracovní s podlahami s provozním zatížením tř. 3 do 200 kg/m2 šířky tř. W06 od 0,6 do 0,9 m výšky přes 10 do 25 m montáž</t>
  </si>
  <si>
    <t>m2</t>
  </si>
  <si>
    <t>CS ÚRS 2023 02</t>
  </si>
  <si>
    <t>4</t>
  </si>
  <si>
    <t>-1258532599</t>
  </si>
  <si>
    <t>Online PSC</t>
  </si>
  <si>
    <t>https://podminky.urs.cz/item/CS_URS_2023_02/941111112</t>
  </si>
  <si>
    <t>VV</t>
  </si>
  <si>
    <t>lešení pro všechny SO</t>
  </si>
  <si>
    <t>výška 9,2 m</t>
  </si>
  <si>
    <t>(8,3+6,0+11,4+2,4)*9,2*2</t>
  </si>
  <si>
    <t>52,4*9,2</t>
  </si>
  <si>
    <t>(9,2+13,7+27,4)*9,2</t>
  </si>
  <si>
    <t>13,5*9,2*2</t>
  </si>
  <si>
    <t>6,5*9,2*2</t>
  </si>
  <si>
    <t>balkony pristavba</t>
  </si>
  <si>
    <t>9,0*9,2*2</t>
  </si>
  <si>
    <t>výška 3,5 m</t>
  </si>
  <si>
    <t>(3,45+6,6+3,0)*3,5*2</t>
  </si>
  <si>
    <t>(6,0+5,75+9,4)*3,5</t>
  </si>
  <si>
    <t xml:space="preserve">výška 10,5 m (nová šachta) </t>
  </si>
  <si>
    <t>(3,7*2+2,9)*10,5</t>
  </si>
  <si>
    <t xml:space="preserve">výška 7,6 m (zvětšená šachta) </t>
  </si>
  <si>
    <t>(3,6*2+2,7)*7,6</t>
  </si>
  <si>
    <t>výška 2,8 m (sklady)</t>
  </si>
  <si>
    <t>(3,0+2,08+2,8+1,75)*3,0*2</t>
  </si>
  <si>
    <t>výška 3,9 m (ochoz)</t>
  </si>
  <si>
    <t>45,7*3,9</t>
  </si>
  <si>
    <t>Součet</t>
  </si>
  <si>
    <t>941111212</t>
  </si>
  <si>
    <t>Lešení řadové trubkové lehké pracovní s podlahami s provozním zatížením tř. 3 do 200 kg/m2 šířky tř. W06 od 0,6 do 0,9 m výšky přes 10 do 25 m příplatek k ceně za každý den použití</t>
  </si>
  <si>
    <t>-600646003</t>
  </si>
  <si>
    <t>https://podminky.urs.cz/item/CS_URS_2023_02/941111212</t>
  </si>
  <si>
    <t xml:space="preserve">předpoklad 180 dní </t>
  </si>
  <si>
    <t>2580,255*180</t>
  </si>
  <si>
    <t>941111812</t>
  </si>
  <si>
    <t>Lešení řadové trubkové lehké pracovní s podlahami s provozním zatížením tř. 3 do 200 kg/m2 šířky tř. W06 od 0,6 do 0,9 m výšky přes 10 do 25 m demontáž</t>
  </si>
  <si>
    <t>-71523457</t>
  </si>
  <si>
    <t>https://podminky.urs.cz/item/CS_URS_2023_02/941111812</t>
  </si>
  <si>
    <t>993111111</t>
  </si>
  <si>
    <t>Dovoz a odvoz lešení včetně naložení a složení řadového, na vzdálenost do 10 km</t>
  </si>
  <si>
    <t>176935029</t>
  </si>
  <si>
    <t>https://podminky.urs.cz/item/CS_URS_2023_02/993111111</t>
  </si>
  <si>
    <t>5</t>
  </si>
  <si>
    <t>943211112</t>
  </si>
  <si>
    <t>Lešení prostorové rámové lehké pracovní s podlahami s provozním zatížením tř. 3 do 200 kg/m2 výšky přes 10 do 25 m montáž</t>
  </si>
  <si>
    <t>m3</t>
  </si>
  <si>
    <t>1436280440</t>
  </si>
  <si>
    <t>https://podminky.urs.cz/item/CS_URS_2023_02/943211112</t>
  </si>
  <si>
    <t>šachty</t>
  </si>
  <si>
    <t>7,7*9,5*2</t>
  </si>
  <si>
    <t>6</t>
  </si>
  <si>
    <t>943211212</t>
  </si>
  <si>
    <t>Lešení prostorové rámové lehké pracovní s podlahami s provozním zatížením tř. 3 do 200 kg/m2 výšky přes 10 do 25 m příplatek k ceně za každý den použití</t>
  </si>
  <si>
    <t>1828790251</t>
  </si>
  <si>
    <t>https://podminky.urs.cz/item/CS_URS_2023_02/943211212</t>
  </si>
  <si>
    <t xml:space="preserve">předpoklad 90 dní </t>
  </si>
  <si>
    <t>146,3*90</t>
  </si>
  <si>
    <t>7</t>
  </si>
  <si>
    <t>943211812</t>
  </si>
  <si>
    <t>Lešení prostorové rámové lehké pracovní s podlahami s provozním zatížením tř. 3 do 200 kg/m2 výšky přes 10 do 25 m demontáž</t>
  </si>
  <si>
    <t>-1058825335</t>
  </si>
  <si>
    <t>https://podminky.urs.cz/item/CS_URS_2023_02/943211812</t>
  </si>
  <si>
    <t>8</t>
  </si>
  <si>
    <t>993121111</t>
  </si>
  <si>
    <t>Dovoz a odvoz lešení včetně naložení a složení prostorového lehkého, na vzdálenost do 10 km</t>
  </si>
  <si>
    <t>-379917734</t>
  </si>
  <si>
    <t>https://podminky.urs.cz/item/CS_URS_2023_02/993121111</t>
  </si>
  <si>
    <t>949101111</t>
  </si>
  <si>
    <t>Lešení pomocné pracovní pro objekty pozemních staveb pro zatížení do 150 kg/m2, o výšce lešeňové podlahy do 1,9 m</t>
  </si>
  <si>
    <t>1795866455</t>
  </si>
  <si>
    <t>https://podminky.urs.cz/item/CS_URS_2023_02/949101111</t>
  </si>
  <si>
    <t>1.NP - pro bourané otvory</t>
  </si>
  <si>
    <t>(2,1+4,8+1,2)*1,0*2</t>
  </si>
  <si>
    <t>(1,2+2,4+1,2)*1,0</t>
  </si>
  <si>
    <t>1.NP - přístřešky</t>
  </si>
  <si>
    <t>7,37*2,1</t>
  </si>
  <si>
    <t>9,0*1,86</t>
  </si>
  <si>
    <t>11,6*1,35</t>
  </si>
  <si>
    <t>5,5*1,86</t>
  </si>
  <si>
    <t>7,27*2,1</t>
  </si>
  <si>
    <t>1.NP - sklady</t>
  </si>
  <si>
    <t>3,89*2</t>
  </si>
  <si>
    <t>1.NP - pod ochozem</t>
  </si>
  <si>
    <t>121,0</t>
  </si>
  <si>
    <t>2.NP - pro bourané otvory</t>
  </si>
  <si>
    <t>(1,2+2,4+1,2+4,8)*1,0*2</t>
  </si>
  <si>
    <t>(1,2*4+2,4)*1,0</t>
  </si>
  <si>
    <t>3.NP - podlahová plocha</t>
  </si>
  <si>
    <t>759,2</t>
  </si>
  <si>
    <t>"výtah" -7,7*2</t>
  </si>
  <si>
    <t>10</t>
  </si>
  <si>
    <t>962052211</t>
  </si>
  <si>
    <t>Bourání zdiva železobetonového nadzákladového, objemu přes 1 m3</t>
  </si>
  <si>
    <t>584573117</t>
  </si>
  <si>
    <t>https://podminky.urs.cz/item/CS_URS_2023_02/962052211</t>
  </si>
  <si>
    <t>D.1.1 Stávající stav - půdorys střechy</t>
  </si>
  <si>
    <t>"atika" (93,1+64,0+93,1-12*0,3)*0,68*0,3</t>
  </si>
  <si>
    <t>"šachta" (11,0*1,66+2,7*1,5)*0,3</t>
  </si>
  <si>
    <t>D.1.1 Stávající stav - Půdorys 1.NP</t>
  </si>
  <si>
    <t>konstrukce závětří</t>
  </si>
  <si>
    <t>1,25*2,5*0,3*2</t>
  </si>
  <si>
    <t>0,975*2,5*0,3*4</t>
  </si>
  <si>
    <t>11</t>
  </si>
  <si>
    <t>963012520</t>
  </si>
  <si>
    <t>Bourání stropů z desek nebo panelů železobetonových prefabrikovaných s dutinami z panelů, š. přes 300 mm tl. přes 140 mm</t>
  </si>
  <si>
    <t>102138299</t>
  </si>
  <si>
    <t>https://podminky.urs.cz/item/CS_URS_2023_02/963012520</t>
  </si>
  <si>
    <t>"závětří, tl. 200 mm" 3,45*1,2*0,2*4</t>
  </si>
  <si>
    <t>D.1.1 Stávající stav - půdorys 2.NP</t>
  </si>
  <si>
    <t>"m.č. 2.02" 13,44*0,2</t>
  </si>
  <si>
    <t>"m.č. 2.34" 13,44*0,2</t>
  </si>
  <si>
    <t>"m.č. 2.33" 6,2*0,2</t>
  </si>
  <si>
    <t>12</t>
  </si>
  <si>
    <t>965045113</t>
  </si>
  <si>
    <t>Bourání potěrů tl. do 50 mm cementových nebo pískocementových, plochy přes 4 m2</t>
  </si>
  <si>
    <t>-1411126095</t>
  </si>
  <si>
    <t>https://podminky.urs.cz/item/CS_URS_2023_02/965045113</t>
  </si>
  <si>
    <t>"závětří" 3,45*1,2*4</t>
  </si>
  <si>
    <t>"střecha DPS" 792,0</t>
  </si>
  <si>
    <t>13</t>
  </si>
  <si>
    <t>965082923</t>
  </si>
  <si>
    <t>Odstranění násypu pod podlahami nebo ochranného násypu na střechách tl. do 100 mm, plochy přes 2 m2</t>
  </si>
  <si>
    <t>-1686046687</t>
  </si>
  <si>
    <t>https://podminky.urs.cz/item/CS_URS_2023_02/965082923</t>
  </si>
  <si>
    <t>"kačírek tl. 50 mm" 792,0*0,05</t>
  </si>
  <si>
    <t>14</t>
  </si>
  <si>
    <t>965082933</t>
  </si>
  <si>
    <t>Odstranění násypu pod podlahami nebo ochranného násypu na střechách tl. do 200 mm, plochy přes 2 m2</t>
  </si>
  <si>
    <t>-368124430</t>
  </si>
  <si>
    <t>https://podminky.urs.cz/item/CS_URS_2023_02/965082933</t>
  </si>
  <si>
    <t>"keramzit tl. 150 -200 mm" 792,0*0,175</t>
  </si>
  <si>
    <t>952902121</t>
  </si>
  <si>
    <t>Čištění budov při provádění oprav a udržovacích prací podlah drsných nebo chodníků zametením</t>
  </si>
  <si>
    <t>784021349</t>
  </si>
  <si>
    <t>https://podminky.urs.cz/item/CS_URS_2023_02/952902121</t>
  </si>
  <si>
    <t>zametení panelů po odstranění vrstev střechy</t>
  </si>
  <si>
    <t>16</t>
  </si>
  <si>
    <t>966081121</t>
  </si>
  <si>
    <t>Bourání kontaktního zateplení včetně povrchové úpravy omítkou nebo nátěrem malých ploch, jakékoli tloušťky, včetně vyřezání, plochy jednotlivě do 1,0 m2</t>
  </si>
  <si>
    <t>kus</t>
  </si>
  <si>
    <t>328499247</t>
  </si>
  <si>
    <t>https://podminky.urs.cz/item/CS_URS_2023_02/966081121</t>
  </si>
  <si>
    <t>"konstrukce závětří" 8</t>
  </si>
  <si>
    <t>"bourané parapety" 1</t>
  </si>
  <si>
    <t>D.1.1 Stávající stav - Půdorys 2.NP</t>
  </si>
  <si>
    <t>"parapety" 3</t>
  </si>
  <si>
    <t>17</t>
  </si>
  <si>
    <t>966081123</t>
  </si>
  <si>
    <t>Bourání kontaktního zateplení včetně povrchové úpravy omítkou nebo nátěrem malých ploch, jakékoli tloušťky, včetně vyřezání, plochy jednotlivě přes 1 do 2,0 m2</t>
  </si>
  <si>
    <t>-879701154</t>
  </si>
  <si>
    <t>https://podminky.urs.cz/item/CS_URS_2023_02/966081123</t>
  </si>
  <si>
    <t>"bourané parapety" 3</t>
  </si>
  <si>
    <t>"nový otvor" 2</t>
  </si>
  <si>
    <t>18</t>
  </si>
  <si>
    <t>966081125</t>
  </si>
  <si>
    <t>Bourání kontaktního zateplení včetně povrchové úpravy omítkou nebo nátěrem malých ploch, jakékoli tloušťky, včetně vyřezání, plochy jednotlivě přes 2 do 4,0 m2</t>
  </si>
  <si>
    <t>1638926047</t>
  </si>
  <si>
    <t>https://podminky.urs.cz/item/CS_URS_2023_02/966081125</t>
  </si>
  <si>
    <t>"konstrukce závětří" 3</t>
  </si>
  <si>
    <t>"nový otvor" 1</t>
  </si>
  <si>
    <t>"bourané parapety" 2</t>
  </si>
  <si>
    <t>"parapety" 2</t>
  </si>
  <si>
    <t>19</t>
  </si>
  <si>
    <t>968082016</t>
  </si>
  <si>
    <t>Vybourání plastových rámů oken s křídly, dveřních zárubní, vrat rámu oken s křídly, plochy přes 1 do 2 m2</t>
  </si>
  <si>
    <t>189982687</t>
  </si>
  <si>
    <t>https://podminky.urs.cz/item/CS_URS_2023_02/968082016</t>
  </si>
  <si>
    <t>1,2*1,6*3</t>
  </si>
  <si>
    <t>1,2*1,6*5</t>
  </si>
  <si>
    <t>20</t>
  </si>
  <si>
    <t>968082017</t>
  </si>
  <si>
    <t>Vybourání plastových rámů oken s křídly, dveřních zárubní, vrat rámu oken s křídly, plochy přes 2 do 4 m2</t>
  </si>
  <si>
    <t>939506257</t>
  </si>
  <si>
    <t>https://podminky.urs.cz/item/CS_URS_2023_02/968082017</t>
  </si>
  <si>
    <t>2,1*1,6*2</t>
  </si>
  <si>
    <t>2,4*1,6</t>
  </si>
  <si>
    <t>2,4*1,6*3</t>
  </si>
  <si>
    <t>968082018</t>
  </si>
  <si>
    <t>Vybourání plastových rámů oken s křídly, dveřních zárubní, vrat rámu oken s křídly, plochy přes 4 m2</t>
  </si>
  <si>
    <t>1642723640</t>
  </si>
  <si>
    <t>https://podminky.urs.cz/item/CS_URS_2023_02/968082018</t>
  </si>
  <si>
    <t>4,8*1,6*2</t>
  </si>
  <si>
    <t>22</t>
  </si>
  <si>
    <t>971042651</t>
  </si>
  <si>
    <t>Vybourání otvorů v betonových příčkách a zdech základových nebo nadzákladových plochy do 4 m2, tl. jakékoliv</t>
  </si>
  <si>
    <t>181837644</t>
  </si>
  <si>
    <t>https://podminky.urs.cz/item/CS_URS_2023_02/971042651</t>
  </si>
  <si>
    <t>"nový otvor" 1,2*2,18*0,3</t>
  </si>
  <si>
    <t>"parapety" (2,1*2+4,8*2+1,2+2,4)*0,85*0,23</t>
  </si>
  <si>
    <t>"nový otvor" (1,2*1,55*2+1,2*2,18)*0,3</t>
  </si>
  <si>
    <t>"parapety" (2,4*3+4,8*2+1,2)*0,8*0,23</t>
  </si>
  <si>
    <t>"parapety" 1,2*0,8*2*0,3</t>
  </si>
  <si>
    <t>23</t>
  </si>
  <si>
    <t>977211112</t>
  </si>
  <si>
    <t>Řezání konstrukcí stěnovou pilou betonových nebo železobetonových průměru řezané výztuže do 16 mm hloubka řezu přes 200 do 350 mm</t>
  </si>
  <si>
    <t>m</t>
  </si>
  <si>
    <t>-1916339078</t>
  </si>
  <si>
    <t>https://podminky.urs.cz/item/CS_URS_2023_02/977211112</t>
  </si>
  <si>
    <t>diamantový kotouč</t>
  </si>
  <si>
    <t>"atika" 93,1+64,0+93,1+11,0-12*0,3</t>
  </si>
  <si>
    <t>"konstrukce závětří stěny" 2,5*8</t>
  </si>
  <si>
    <t>"konstrukce závětří strop" 3,45*4</t>
  </si>
  <si>
    <t>"nový otvor" (1,2+2,18)*2</t>
  </si>
  <si>
    <t>"parapety" 0,85*12+(2,1*2+4,8*2+1,2+2,4)</t>
  </si>
  <si>
    <t>"nový otvor" (1,2+1,55)*2*2</t>
  </si>
  <si>
    <t>"parapety" 0,85*16+(2,4*3+1,2*3+4,8*2)</t>
  </si>
  <si>
    <t>24</t>
  </si>
  <si>
    <t>968000R01</t>
  </si>
  <si>
    <t>Odstranění stávajícího výtahu, vč. souvisejících prvků, kompletní provedení vč. manipulace a likvidace</t>
  </si>
  <si>
    <t>soubor</t>
  </si>
  <si>
    <t>2082694900</t>
  </si>
  <si>
    <t>997</t>
  </si>
  <si>
    <t>Přesun sutě</t>
  </si>
  <si>
    <t>25</t>
  </si>
  <si>
    <t>997013112</t>
  </si>
  <si>
    <t>Vnitrostaveništní doprava suti a vybouraných hmot vodorovně do 50 m svisle s použitím mechanizace pro budovy a haly výšky přes 6 do 9 m</t>
  </si>
  <si>
    <t>t</t>
  </si>
  <si>
    <t>-1038303989</t>
  </si>
  <si>
    <t>https://podminky.urs.cz/item/CS_URS_2023_02/997013112</t>
  </si>
  <si>
    <t>26</t>
  </si>
  <si>
    <t>997013501</t>
  </si>
  <si>
    <t>Odvoz suti a vybouraných hmot na skládku nebo meziskládku se složením, na vzdálenost do 1 km</t>
  </si>
  <si>
    <t>1357594510</t>
  </si>
  <si>
    <t>https://podminky.urs.cz/item/CS_URS_2023_02/997013501</t>
  </si>
  <si>
    <t>27</t>
  </si>
  <si>
    <t>997013509</t>
  </si>
  <si>
    <t>Odvoz suti a vybouraných hmot na skládku nebo meziskládku se složením, na vzdálenost Příplatek k ceně za každý další i započatý 1 km přes 1 km</t>
  </si>
  <si>
    <t>507584314</t>
  </si>
  <si>
    <t>https://podminky.urs.cz/item/CS_URS_2023_02/997013509</t>
  </si>
  <si>
    <t>"předpoklad do 10 km" 521,539*9</t>
  </si>
  <si>
    <t>28</t>
  </si>
  <si>
    <t>997013602</t>
  </si>
  <si>
    <t>Poplatek za uložení stavebního odpadu na skládce (skládkovné) z armovaného betonu zatříděného do Katalogu odpadů pod kódem 17 01 01</t>
  </si>
  <si>
    <t>-2002567147</t>
  </si>
  <si>
    <t>https://podminky.urs.cz/item/CS_URS_2023_02/997013602</t>
  </si>
  <si>
    <t>"žb zdivo" 152,818</t>
  </si>
  <si>
    <t>"ŽB strop" 15,885</t>
  </si>
  <si>
    <t>29</t>
  </si>
  <si>
    <t>997013655</t>
  </si>
  <si>
    <t>Poplatek za uložení stavebního odpadu na skládce (skládkovné) zeminy a kamení zatříděného do Katalogu odpadů pod kódem 17 05 04</t>
  </si>
  <si>
    <t>-882873983</t>
  </si>
  <si>
    <t>https://podminky.urs.cz/item/CS_URS_2023_02/997013655</t>
  </si>
  <si>
    <t>"kačírek" 55,44</t>
  </si>
  <si>
    <t>30</t>
  </si>
  <si>
    <t>997013631</t>
  </si>
  <si>
    <t>Poplatek za uložení stavebního odpadu na skládce (skládkovné) směsného stavebního a demoličního zatříděného do Katalogu odpadů pod kódem 17 09 04</t>
  </si>
  <si>
    <t>-1518433444</t>
  </si>
  <si>
    <t>https://podminky.urs.cz/item/CS_URS_2023_02/997013631</t>
  </si>
  <si>
    <t>"celková suť" 521,539</t>
  </si>
  <si>
    <t>"ŽB" -168,703</t>
  </si>
  <si>
    <t>"kamenivo" -55,44</t>
  </si>
  <si>
    <t>PSV</t>
  </si>
  <si>
    <t>Práce a dodávky PSV</t>
  </si>
  <si>
    <t>712</t>
  </si>
  <si>
    <t>Povlakové krytiny</t>
  </si>
  <si>
    <t>31</t>
  </si>
  <si>
    <t>712363803</t>
  </si>
  <si>
    <t>Odstranění povlakové krytiny střech plochých do 10° s mechanicky kotvenou izolací pro jakoukoli tloušťku izolace budovy výšky do 18 m, kotvené do betonu</t>
  </si>
  <si>
    <t>300243991</t>
  </si>
  <si>
    <t>https://podminky.urs.cz/item/CS_URS_2023_02/712363803</t>
  </si>
  <si>
    <t>"plocha střechy vč. atiky" 872,0</t>
  </si>
  <si>
    <t>"svislá plocha atiky" (91,0+62,0+91,0+21,0)*0,3+5,0*0,2</t>
  </si>
  <si>
    <t>713</t>
  </si>
  <si>
    <t>Izolace tepelné</t>
  </si>
  <si>
    <t>32</t>
  </si>
  <si>
    <t>713140821</t>
  </si>
  <si>
    <t>Odstranění tepelné izolace střech plochých z rohoží, pásů, dílců, desek, bloků nadstřešních izolací volně položených z polystyrenu suchého, tloušťka izolace do 100 mm</t>
  </si>
  <si>
    <t>2097527622</t>
  </si>
  <si>
    <t>https://podminky.urs.cz/item/CS_URS_2023_02/713140821</t>
  </si>
  <si>
    <t>D.1.1 Stávající stav - Půdorys střechy</t>
  </si>
  <si>
    <t>"střechy závětří" 3,45*1,2*4</t>
  </si>
  <si>
    <t>764</t>
  </si>
  <si>
    <t>Konstrukce klempířské</t>
  </si>
  <si>
    <t>33</t>
  </si>
  <si>
    <t>764001821</t>
  </si>
  <si>
    <t>Demontáž klempířských konstrukcí krytiny ze svitků nebo tabulí do suti</t>
  </si>
  <si>
    <t>1780733788</t>
  </si>
  <si>
    <t>https://podminky.urs.cz/item/CS_URS_2023_02/764001821</t>
  </si>
  <si>
    <t>34</t>
  </si>
  <si>
    <t>764002871</t>
  </si>
  <si>
    <t>Demontáž klempířských konstrukcí lemování zdí do suti</t>
  </si>
  <si>
    <t>2137744961</t>
  </si>
  <si>
    <t>https://podminky.urs.cz/item/CS_URS_2023_02/764002871</t>
  </si>
  <si>
    <t>"závětří" (3,45+1,2*2)*4</t>
  </si>
  <si>
    <t>35</t>
  </si>
  <si>
    <t>764002821</t>
  </si>
  <si>
    <t>Demontáž klempířských konstrukcí střešního výlezu do suti</t>
  </si>
  <si>
    <t>1168579421</t>
  </si>
  <si>
    <t>https://podminky.urs.cz/item/CS_URS_2023_02/764002821</t>
  </si>
  <si>
    <t xml:space="preserve">"pozn. 2" 2 </t>
  </si>
  <si>
    <t>36</t>
  </si>
  <si>
    <t>764002851</t>
  </si>
  <si>
    <t>Demontáž klempířských konstrukcí oplechování parapetů do suti</t>
  </si>
  <si>
    <t>91961924</t>
  </si>
  <si>
    <t>https://podminky.urs.cz/item/CS_URS_2023_02/764002851</t>
  </si>
  <si>
    <t>2,1+4,8+1,2+1,2</t>
  </si>
  <si>
    <t>2,1+4,8+2,4+1,2</t>
  </si>
  <si>
    <t>2,4*3+1,2*4+4,8*2</t>
  </si>
  <si>
    <t>37</t>
  </si>
  <si>
    <t>764002R51</t>
  </si>
  <si>
    <t>Demontáž oplechování vývodu VZT do suti</t>
  </si>
  <si>
    <t>-18176883</t>
  </si>
  <si>
    <t>"pozn. 1" 0,8*4*9+2,8*2</t>
  </si>
  <si>
    <t>766</t>
  </si>
  <si>
    <t>Konstrukce truhlářské</t>
  </si>
  <si>
    <t>38</t>
  </si>
  <si>
    <t>766441821</t>
  </si>
  <si>
    <t>Demontáž parapetních desek dřevěných nebo plastových šířky do 300 mm, délky přes 1000 do 2000 mm</t>
  </si>
  <si>
    <t>254272808</t>
  </si>
  <si>
    <t>https://podminky.urs.cz/item/CS_URS_2023_02/766441821</t>
  </si>
  <si>
    <t>"dl. 1200 mm" 3</t>
  </si>
  <si>
    <t>"dl. 1200 mm" 4</t>
  </si>
  <si>
    <t>39</t>
  </si>
  <si>
    <t>766441823</t>
  </si>
  <si>
    <t>Demontáž parapetních desek dřevěných nebo plastových šířky do 300 mm, délky přes 2000 mm</t>
  </si>
  <si>
    <t>-1567020306</t>
  </si>
  <si>
    <t>https://podminky.urs.cz/item/CS_URS_2023_02/766441823</t>
  </si>
  <si>
    <t>"dl. 2100 mm" 2</t>
  </si>
  <si>
    <t>"dl. 4800 mm" 2</t>
  </si>
  <si>
    <t>"dl. 2400 mm" 1</t>
  </si>
  <si>
    <t>"dl. 2400 mm" 3</t>
  </si>
  <si>
    <t>SO 01_B - Přístavba a nástavba</t>
  </si>
  <si>
    <t>Soupis:</t>
  </si>
  <si>
    <t xml:space="preserve">SO 01_B_1 - Nástavba </t>
  </si>
  <si>
    <t xml:space="preserve">    3 - Svislé a kompletní konstrukce</t>
  </si>
  <si>
    <t xml:space="preserve">    4 - Vodorovné konstrukce</t>
  </si>
  <si>
    <t xml:space="preserve">    6 - Úpravy povrchů, podlahy a osazování výplní</t>
  </si>
  <si>
    <t xml:space="preserve">    998 - Přesun hmot</t>
  </si>
  <si>
    <t xml:space="preserve">    751 - Vzduchotechnika</t>
  </si>
  <si>
    <t xml:space="preserve">    762 - Konstrukce tesařské</t>
  </si>
  <si>
    <t xml:space="preserve">    763 - Konstrukce suché výstavby</t>
  </si>
  <si>
    <t xml:space="preserve">    767 - Konstrukce zámečnické</t>
  </si>
  <si>
    <t xml:space="preserve">    771 - Podlahy z dlaždic</t>
  </si>
  <si>
    <t xml:space="preserve">    776 - Podlahy povlakové</t>
  </si>
  <si>
    <t xml:space="preserve">    781 - Dokončovací práce - obklady</t>
  </si>
  <si>
    <t xml:space="preserve">    784 - Dokončovací práce - malby a tapety</t>
  </si>
  <si>
    <t>Svislé a kompletní konstrukce</t>
  </si>
  <si>
    <t>317941R21</t>
  </si>
  <si>
    <t>D+M nosník HEB 120, dl. 2860 mm, 2x plech P12, osazen na 4xM12 (samostatná položka)</t>
  </si>
  <si>
    <t>990299968</t>
  </si>
  <si>
    <t>D.1.1 Návrh tvaru vnitřního schodiště do nástavby</t>
  </si>
  <si>
    <t>"dvě schodiště" 2</t>
  </si>
  <si>
    <t>953961R13</t>
  </si>
  <si>
    <t>D+M kotvení nosníku HEB pod schodištěm M12, lepená kotva, kompletní provedení vč. vyvrtání otvoru a dodání šroubu</t>
  </si>
  <si>
    <t>1858049278</t>
  </si>
  <si>
    <t>4*4</t>
  </si>
  <si>
    <t>389381001</t>
  </si>
  <si>
    <t>Dobetonování prefabrikovaných konstrukcí</t>
  </si>
  <si>
    <t>2095519442</t>
  </si>
  <si>
    <t>https://podminky.urs.cz/item/CS_URS_2023_02/389381001</t>
  </si>
  <si>
    <t>Stávající stav - půdorys střechy</t>
  </si>
  <si>
    <t>"pozn. 2" 0,8*0,6*0,2*2</t>
  </si>
  <si>
    <t>Vodorovné konstrukce</t>
  </si>
  <si>
    <t>430321515</t>
  </si>
  <si>
    <t>Schodišťové konstrukce a rampy z betonu železového (bez výztuže) stupně, schodnice, ramena, podesty s nosníky tř. C 20/25</t>
  </si>
  <si>
    <t>-2114780591</t>
  </si>
  <si>
    <t>https://podminky.urs.cz/item/CS_URS_2023_02/430321515</t>
  </si>
  <si>
    <t>deska</t>
  </si>
  <si>
    <t>"mezipodesta" 0,84*2,86*0,15</t>
  </si>
  <si>
    <t>"podesta" 1,53*2,86*0,15</t>
  </si>
  <si>
    <t>"deska" 2,51*1,12*0,15*2</t>
  </si>
  <si>
    <t>"HEB" 0,3*0,24*2,86</t>
  </si>
  <si>
    <t>"stupně" 0,3*0,18*1,12/2*16</t>
  </si>
  <si>
    <t>Mezisoučet</t>
  </si>
  <si>
    <t>"dvě schodiště" 2,549</t>
  </si>
  <si>
    <t>430361821</t>
  </si>
  <si>
    <t>Výztuž schodišťových konstrukcí a ramp stupňů, schodnic, ramen, podest s nosníky z betonářské oceli 10 505 (R) nebo BSt 500</t>
  </si>
  <si>
    <t>1817875045</t>
  </si>
  <si>
    <t>https://podminky.urs.cz/item/CS_URS_2023_02/430361821</t>
  </si>
  <si>
    <t>D.1.2 Množství výztuže</t>
  </si>
  <si>
    <t>desky podest a ramen 150 mm = 175,0 kg/m3</t>
  </si>
  <si>
    <t>5,098*0,175</t>
  </si>
  <si>
    <t>431351121</t>
  </si>
  <si>
    <t>Bednění podest, podstupňových desek a ramp včetně podpěrné konstrukce výšky do 4 m půdorysně přímočarých zřízení</t>
  </si>
  <si>
    <t>163811562</t>
  </si>
  <si>
    <t>https://podminky.urs.cz/item/CS_URS_2023_02/431351121</t>
  </si>
  <si>
    <t>"mezipodesta" 0,84*2,86+0,61*0,15</t>
  </si>
  <si>
    <t>"podesta" 1,53*2,86+0,61*0,15</t>
  </si>
  <si>
    <t>"deska" (2,51*1,12+2,51*0,15*2)*2</t>
  </si>
  <si>
    <t>"HEB" (0,3+0,24)*2,86</t>
  </si>
  <si>
    <t>"dvě schodiště" 15,633</t>
  </si>
  <si>
    <t>431351122</t>
  </si>
  <si>
    <t>Bednění podest, podstupňových desek a ramp včetně podpěrné konstrukce výšky do 4 m půdorysně přímočarých odstranění</t>
  </si>
  <si>
    <t>-1528780971</t>
  </si>
  <si>
    <t>https://podminky.urs.cz/item/CS_URS_2023_02/431351122</t>
  </si>
  <si>
    <t>434351141</t>
  </si>
  <si>
    <t>Bednění stupňů betonovaných na podstupňové desce nebo na terénu půdorysně přímočarých zřízení</t>
  </si>
  <si>
    <t>-1420588340</t>
  </si>
  <si>
    <t>https://podminky.urs.cz/item/CS_URS_2023_02/434351141</t>
  </si>
  <si>
    <t>"stupně" 0,18*1,12*16+0,3*0,18*8</t>
  </si>
  <si>
    <t>"dvě schodiště" 3,658</t>
  </si>
  <si>
    <t>434351142</t>
  </si>
  <si>
    <t>Bednění stupňů betonovaných na podstupňové desce nebo na terénu půdorysně přímočarých odstranění</t>
  </si>
  <si>
    <t>417533152</t>
  </si>
  <si>
    <t>https://podminky.urs.cz/item/CS_URS_2023_02/434351142</t>
  </si>
  <si>
    <t>Úpravy povrchů, podlahy a osazování výplní</t>
  </si>
  <si>
    <t>622221013</t>
  </si>
  <si>
    <t>Montáž kontaktního zateplení lepením a mechanickým kotvením z desek z minerální vlny s podélnou orientací vláken nebo kombinovaných na vnější stěny, na podklad dřevěný nebo kovový, tloušťky desek přes 40 do 80 mm</t>
  </si>
  <si>
    <t>-820489089</t>
  </si>
  <si>
    <t>https://podminky.urs.cz/item/CS_URS_2023_02/622221013</t>
  </si>
  <si>
    <t>skladba W01 - obvodová stěna nástavby (vč. atiky)</t>
  </si>
  <si>
    <t>214,2*3,65</t>
  </si>
  <si>
    <t>odpočet otvorů</t>
  </si>
  <si>
    <t>-2,1*1,55*20</t>
  </si>
  <si>
    <t>-1,2*2,18*2</t>
  </si>
  <si>
    <t>-1,2*1,55*18</t>
  </si>
  <si>
    <t>-1,8*1,55*3</t>
  </si>
  <si>
    <t>-(1,54+2,515+2,545+2,755)*2,35</t>
  </si>
  <si>
    <t>-0,6*0,6*8</t>
  </si>
  <si>
    <t>-2,23*1,55</t>
  </si>
  <si>
    <t>-(1,54+2,765+2,795+2,255+1,54)*2,35</t>
  </si>
  <si>
    <t>-1,19*1,55*2</t>
  </si>
  <si>
    <t>-1,14*1,55</t>
  </si>
  <si>
    <t>-1,1*1,55</t>
  </si>
  <si>
    <t>M</t>
  </si>
  <si>
    <t>63141411</t>
  </si>
  <si>
    <t>deska tepelně izolační minerální kontaktních fasád podélné vlákno λ=0,037-0,038 tl 50mm</t>
  </si>
  <si>
    <t>-560342795</t>
  </si>
  <si>
    <t>608,563*1,05 'Přepočtené koeficientem množství</t>
  </si>
  <si>
    <t>622251105</t>
  </si>
  <si>
    <t>Montáž kontaktního zateplení lepením a mechanickým kotvením Příplatek k cenám za zápustnou montáž kotev s použitím tepelněizolačních zátek na vnější stěny z minerální vlny</t>
  </si>
  <si>
    <t>-1345737973</t>
  </si>
  <si>
    <t>https://podminky.urs.cz/item/CS_URS_2023_02/622251105</t>
  </si>
  <si>
    <t>622252001</t>
  </si>
  <si>
    <t>Montáž profilů kontaktního zateplení zakládacích soklových připevněných hmoždinkami</t>
  </si>
  <si>
    <t>2076316108</t>
  </si>
  <si>
    <t>https://podminky.urs.cz/item/CS_URS_2023_02/622252001</t>
  </si>
  <si>
    <t>Tabulka ostatních výrobků</t>
  </si>
  <si>
    <t>"ozn. F17" 242,0</t>
  </si>
  <si>
    <t>5905166R</t>
  </si>
  <si>
    <t>profil zakládací z tvrdého PVC pro ETICS pro izolant tl 50mm, s přechodovou lištou, s přiznanou okapnicí a sklovláknitou výztužnou tkaninou, specifikace dle PD</t>
  </si>
  <si>
    <t>-2132044381</t>
  </si>
  <si>
    <t>242*1,05 'Přepočtené koeficientem množství</t>
  </si>
  <si>
    <t>622252002</t>
  </si>
  <si>
    <t>Montáž profilů kontaktního zateplení ostatních stěnových, dilatačních apod. lepených do tmelu</t>
  </si>
  <si>
    <t>1791414854</t>
  </si>
  <si>
    <t>https://podminky.urs.cz/item/CS_URS_2023_02/622252002</t>
  </si>
  <si>
    <t>rohová lišta</t>
  </si>
  <si>
    <t>3,65*12</t>
  </si>
  <si>
    <t>ostění, nadpraží</t>
  </si>
  <si>
    <t>373,67</t>
  </si>
  <si>
    <t>6312746R</t>
  </si>
  <si>
    <t>profil rohový s výztužnou tkaninou pro ETICS, specifikace dle PD</t>
  </si>
  <si>
    <t>-2001114847</t>
  </si>
  <si>
    <t>417,47*1,05 'Přepočtené koeficientem množství</t>
  </si>
  <si>
    <t>622143004</t>
  </si>
  <si>
    <t>Montáž omítkových profilů plastových, pozinkovaných nebo dřevěných upevněných vtlačením do podkladní vrstvy nebo přibitím začišťovacích samolepících pro vytvoření dilatujícího spoje s okenním rámem</t>
  </si>
  <si>
    <t>1997186739</t>
  </si>
  <si>
    <t>https://podminky.urs.cz/item/CS_URS_2023_02/622143004</t>
  </si>
  <si>
    <t>5905147R</t>
  </si>
  <si>
    <t>profil začišťovací APU lišty pro ostění ETICS, specifikace dle PD</t>
  </si>
  <si>
    <t>-500032658</t>
  </si>
  <si>
    <t>373,67*1,05 'Přepočtené koeficientem množství</t>
  </si>
  <si>
    <t>622151031</t>
  </si>
  <si>
    <t>Penetrační nátěr vnějších pastovitých tenkovrstvých omítek silikonový stěn</t>
  </si>
  <si>
    <t>780611821</t>
  </si>
  <si>
    <t>https://podminky.urs.cz/item/CS_URS_2023_02/622151031</t>
  </si>
  <si>
    <t>skladba W01 - obvodová stěna nástavby</t>
  </si>
  <si>
    <t>608,563</t>
  </si>
  <si>
    <t>(2,1+1,55*2)*0,05*20</t>
  </si>
  <si>
    <t>(1,2+1,55*2)*0,05*18</t>
  </si>
  <si>
    <t>(1,8+1,55*2)*0,05*3</t>
  </si>
  <si>
    <t>0,6*3*0,05*8</t>
  </si>
  <si>
    <t>(2,23+1,55*2)*0,05</t>
  </si>
  <si>
    <t>(1,19+1,55*2)*0,05*2</t>
  </si>
  <si>
    <t>(1,14+1,55*2)*0,05</t>
  </si>
  <si>
    <t>(1,1+1,55*2)*0,05</t>
  </si>
  <si>
    <t>622531022</t>
  </si>
  <si>
    <t>Omítka tenkovrstvá silikonová vnějších ploch probarvená bez penetrace zatíraná (škrábaná), zrnitost 2,0 mm stěn</t>
  </si>
  <si>
    <t>-2000414363</t>
  </si>
  <si>
    <t>https://podminky.urs.cz/item/CS_URS_2023_02/622531022</t>
  </si>
  <si>
    <t>"skladba W01 - obvodová stěna nástavby" 620,206</t>
  </si>
  <si>
    <t>629991012</t>
  </si>
  <si>
    <t>Zakrytí vnějších ploch před znečištěním včetně pozdějšího odkrytí výplní otvorů a svislých ploch fólií přilepenou na začišťovací lištu</t>
  </si>
  <si>
    <t>2019028391</t>
  </si>
  <si>
    <t>https://podminky.urs.cz/item/CS_URS_2023_02/629991012</t>
  </si>
  <si>
    <t>2,1*1,55*20</t>
  </si>
  <si>
    <t>1,2*1,55*18</t>
  </si>
  <si>
    <t>1,8*1,55*3</t>
  </si>
  <si>
    <t>0,6*0,6*8</t>
  </si>
  <si>
    <t>2,23*1,55</t>
  </si>
  <si>
    <t>1,19*1,55*2</t>
  </si>
  <si>
    <t>1,14*1,55</t>
  </si>
  <si>
    <t>1,1*1,55</t>
  </si>
  <si>
    <t>"vnitřní, vnější" 120,448</t>
  </si>
  <si>
    <t>619991001</t>
  </si>
  <si>
    <t>Zakrytí vnitřních ploch před znečištěním včetně pozdějšího odkrytí podlah fólií přilepenou lepící páskou</t>
  </si>
  <si>
    <t>-564340104</t>
  </si>
  <si>
    <t>https://podminky.urs.cz/item/CS_URS_2023_02/619991001</t>
  </si>
  <si>
    <t>"plocha 3.NP" 759,2</t>
  </si>
  <si>
    <t>"šachty" -7,7*2</t>
  </si>
  <si>
    <t>631311114</t>
  </si>
  <si>
    <t>Mazanina z betonu prostého bez zvýšených nároků na prostředí tl. přes 50 do 80 mm tř. C 16/20</t>
  </si>
  <si>
    <t>1161394448</t>
  </si>
  <si>
    <t>https://podminky.urs.cz/item/CS_URS_2023_02/631311114</t>
  </si>
  <si>
    <t>skladba P02, P03 - keramická dlažba, tl. 50 mm</t>
  </si>
  <si>
    <t>331,53*0,05</t>
  </si>
  <si>
    <t>skladba P01 - PVC a pod příčky, tl. 55 mm</t>
  </si>
  <si>
    <t>(760,0-331,53)*0,055</t>
  </si>
  <si>
    <t>631319171</t>
  </si>
  <si>
    <t>Příplatek k cenám mazanin za stržení povrchu spodní vrstvy mazaniny latí před vložením výztuže nebo pletiva pro tl. obou vrstev mazaniny přes 50 do 80 mm</t>
  </si>
  <si>
    <t>-1406400735</t>
  </si>
  <si>
    <t>https://podminky.urs.cz/item/CS_URS_2023_02/631319171</t>
  </si>
  <si>
    <t>631362021</t>
  </si>
  <si>
    <t>Výztuž mazanin ze svařovaných sítí z drátů typu KARI</t>
  </si>
  <si>
    <t>1810594820</t>
  </si>
  <si>
    <t>https://podminky.urs.cz/item/CS_URS_2023_02/631362021</t>
  </si>
  <si>
    <t>KARI 150/150/4 = 1,35 kg/m2</t>
  </si>
  <si>
    <t>skladba P02, P03 - keramická dlažba</t>
  </si>
  <si>
    <t>331,53*1,35/1000</t>
  </si>
  <si>
    <t>skladba P01 - PVC a pod příčky</t>
  </si>
  <si>
    <t>(760,0-331,53)*1,35/1000</t>
  </si>
  <si>
    <t>15% na přesahy</t>
  </si>
  <si>
    <t>1,026*0,15</t>
  </si>
  <si>
    <t>634112R12</t>
  </si>
  <si>
    <t>Obvodová dilatace mezi stěnou a mazaninou podlahovým páskem z minerální vlny tl. 15 mm, výšky 100 mm</t>
  </si>
  <si>
    <t>2089553464</t>
  </si>
  <si>
    <t>D.1. Detail napojení SDK příčky na podlahu, stěnu a strop</t>
  </si>
  <si>
    <t>"obvod všech místností 3.NP" 918,6</t>
  </si>
  <si>
    <t>953961R14</t>
  </si>
  <si>
    <t>D+M nakotvení podest nového schodiště, zdrsnění povrchu stávající stěny, odstranění krycí vrstvy betonu, nakotvení výztuže na chemickou maltu, kompletní provedení dle PD</t>
  </si>
  <si>
    <t>-1316533552</t>
  </si>
  <si>
    <t>(2,86+1,19*2+2,86+1,53*2+2,86)*2</t>
  </si>
  <si>
    <t>953961R15</t>
  </si>
  <si>
    <t>D+M systém generálního klíče pro celý objekt, specifikace dle PD</t>
  </si>
  <si>
    <t>-1867894324</t>
  </si>
  <si>
    <t>953961R16</t>
  </si>
  <si>
    <t>D+M informační značení dle PBŘ, specifikace dle PD</t>
  </si>
  <si>
    <t>-479838704</t>
  </si>
  <si>
    <t>953961R17</t>
  </si>
  <si>
    <t>D+M informační cedulky na dveře, specifikace dle PD</t>
  </si>
  <si>
    <t>-106558223</t>
  </si>
  <si>
    <t>953961R18</t>
  </si>
  <si>
    <t>D+M přenosný hasící přístroj 21A, práškový, 6 kg</t>
  </si>
  <si>
    <t>1257677304</t>
  </si>
  <si>
    <t>"každé obytné podlaží" 3</t>
  </si>
  <si>
    <t>"hl. elektrorozvaděč" 1</t>
  </si>
  <si>
    <t>"UPS" 1</t>
  </si>
  <si>
    <t>953961R19</t>
  </si>
  <si>
    <t>D+M přenosný hasící přístroj 55B, CO2</t>
  </si>
  <si>
    <t>1042749192</t>
  </si>
  <si>
    <t>"výtahová šachta u revizního vstupu" 2</t>
  </si>
  <si>
    <t>952901111</t>
  </si>
  <si>
    <t>Vyčištění budov nebo objektů před předáním do užívání budov bytové nebo občanské výstavby, světlé výšky podlaží do 4 m</t>
  </si>
  <si>
    <t>-357791634</t>
  </si>
  <si>
    <t>https://podminky.urs.cz/item/CS_URS_2023_02/952901111</t>
  </si>
  <si>
    <t>998</t>
  </si>
  <si>
    <t>Přesun hmot</t>
  </si>
  <si>
    <t>998011002</t>
  </si>
  <si>
    <t>Přesun hmot pro budovy občanské výstavby, bydlení, výrobu a služby s nosnou svislou konstrukcí zděnou z cihel, tvárnic nebo kamene vodorovná dopravní vzdálenost do 100 m pro budovy výšky přes 6 do 12 m</t>
  </si>
  <si>
    <t>-1108841518</t>
  </si>
  <si>
    <t>https://podminky.urs.cz/item/CS_URS_2023_02/998011002</t>
  </si>
  <si>
    <t>712311101</t>
  </si>
  <si>
    <t>Provedení povlakové krytiny střech plochých do 10° natěradly a tmely za studena nátěrem lakem penetračním nebo asfaltovým</t>
  </si>
  <si>
    <t>743001911</t>
  </si>
  <si>
    <t>https://podminky.urs.cz/item/CS_URS_2023_02/712311101</t>
  </si>
  <si>
    <t>skladba S01 - střecha nástavby</t>
  </si>
  <si>
    <t>"plocha střechy bez atiky" 777,0</t>
  </si>
  <si>
    <t>"50 mm po obvodě navíc" 212*0,05</t>
  </si>
  <si>
    <t>11163150</t>
  </si>
  <si>
    <t>lak penetrační asfaltový</t>
  </si>
  <si>
    <t>527536743</t>
  </si>
  <si>
    <t>787,6*0,00032 'Přepočtené koeficientem množství</t>
  </si>
  <si>
    <t>712341559</t>
  </si>
  <si>
    <t>Provedení povlakové krytiny střech plochých do 10° pásy přitavením NAIP v plné ploše</t>
  </si>
  <si>
    <t>-1405498193</t>
  </si>
  <si>
    <t>https://podminky.urs.cz/item/CS_URS_2023_02/712341559</t>
  </si>
  <si>
    <t>6285500R</t>
  </si>
  <si>
    <t>pás asfaltový natavitelný modifikovaný SBS tl 4,0mm, specifikace dle PD</t>
  </si>
  <si>
    <t>-1741729249</t>
  </si>
  <si>
    <t>787,6*1,1655 'Přepočtené koeficientem množství</t>
  </si>
  <si>
    <t>712391171</t>
  </si>
  <si>
    <t>Provedení povlakové krytiny střech plochých do 10° -ostatní práce provedení vrstvy textilní podkladní</t>
  </si>
  <si>
    <t>-406588196</t>
  </si>
  <si>
    <t>https://podminky.urs.cz/item/CS_URS_2023_02/712391171</t>
  </si>
  <si>
    <t>"plocha střechy vč. atiky" 840,0</t>
  </si>
  <si>
    <t>"vytažení atika" 212,0*0,63</t>
  </si>
  <si>
    <t>"vytažení výlezy, dilatační celky a pod." 81,0*0,5</t>
  </si>
  <si>
    <t>40</t>
  </si>
  <si>
    <t>69311068</t>
  </si>
  <si>
    <t>geotextilie netkaná separační, ochranná, filtrační, drenážní PP 300g/m2</t>
  </si>
  <si>
    <t>1647998792</t>
  </si>
  <si>
    <t>1014,06*1,155 'Přepočtené koeficientem množství</t>
  </si>
  <si>
    <t>41</t>
  </si>
  <si>
    <t>712363R12</t>
  </si>
  <si>
    <t>Provedení povlakové krytiny střech plochých do 10° s mechanicky kotvenou izolací včetně položení fólie a horkovzdušného svaření tl. tepelné izolace přes 240 mm budovy výšky do 18 m, kotvené do lehké ocelové konstrukce nebo OSB desek, vč. dodávky kotev a zaizolování prostupů</t>
  </si>
  <si>
    <t>-1082382532</t>
  </si>
  <si>
    <t>skladba S01 - střecha nástavby, rozsah oblastí a množství kotev bude upřesněn dodavatelskou dokumentací</t>
  </si>
  <si>
    <t>42</t>
  </si>
  <si>
    <t>28343012</t>
  </si>
  <si>
    <t>fólie hydroizolační střešní mPVC určená ke stabilizaci přitížením a do vegetačních střech tl 1,5mm</t>
  </si>
  <si>
    <t>828460543</t>
  </si>
  <si>
    <t>1014,06*1,1655 'Přepočtené koeficientem množství</t>
  </si>
  <si>
    <t>43</t>
  </si>
  <si>
    <t>712363115</t>
  </si>
  <si>
    <t>Provedení povlakové krytiny střech plochých do 10° fólií ostatní činnosti při pokládání hydroizolačních fólií (materiál ve specifikaci) zaizolování prostupů střešní rovinou kruhový průřez, průměr do 300 mm</t>
  </si>
  <si>
    <t>-719943680</t>
  </si>
  <si>
    <t>https://podminky.urs.cz/item/CS_URS_2023_02/712363115</t>
  </si>
  <si>
    <t>"ozn. F15a" 31</t>
  </si>
  <si>
    <t>"ozn. F15b" 1</t>
  </si>
  <si>
    <t>44</t>
  </si>
  <si>
    <t>28342023</t>
  </si>
  <si>
    <t>manžeta těsnící pro prostupy hydroizolací z PVC otevřená kruhová vnitřní průměr 15-35</t>
  </si>
  <si>
    <t>-1022798688</t>
  </si>
  <si>
    <t>45</t>
  </si>
  <si>
    <t>28342036</t>
  </si>
  <si>
    <t>tvarovka kruhová uzavřená z PVC fólie určená k opracování prostupů kabelů o průměru do 11mm</t>
  </si>
  <si>
    <t>-491820374</t>
  </si>
  <si>
    <t>46</t>
  </si>
  <si>
    <t>712363672</t>
  </si>
  <si>
    <t>Provedení povlakové krytiny střech plochých do 10° s mechanicky kotvenou izolací ostatní práce mechanické kotvení plechových lišt do rš 200 mm do podkladu ze dřeva</t>
  </si>
  <si>
    <t>-837469243</t>
  </si>
  <si>
    <t>https://podminky.urs.cz/item/CS_URS_2023_02/712363672</t>
  </si>
  <si>
    <t>"ozn. F20" 270,0</t>
  </si>
  <si>
    <t>"ozn. F21" 330,0</t>
  </si>
  <si>
    <t>"ozn. F22" 330,0</t>
  </si>
  <si>
    <t>47</t>
  </si>
  <si>
    <t>55344504</t>
  </si>
  <si>
    <t>okapnice atiková háková z poplastovaného plechu (PVC-P) rš 200mm</t>
  </si>
  <si>
    <t>-1276614228</t>
  </si>
  <si>
    <t>270*1,1 'Přepočtené koeficientem množství</t>
  </si>
  <si>
    <t>48</t>
  </si>
  <si>
    <t>55344006</t>
  </si>
  <si>
    <t>lišta L koutová vnitřní z poplastovaného plechu (PVC-P) rš 100mm</t>
  </si>
  <si>
    <t>1157555888</t>
  </si>
  <si>
    <t>330*1,1 'Přepočtené koeficientem množství</t>
  </si>
  <si>
    <t>49</t>
  </si>
  <si>
    <t>55344005</t>
  </si>
  <si>
    <t>lišta L rohová vnější z poplastovaného plechu (PVC-P) rš 100mm</t>
  </si>
  <si>
    <t>2047017661</t>
  </si>
  <si>
    <t>50</t>
  </si>
  <si>
    <t>712391172</t>
  </si>
  <si>
    <t>Provedení povlakové krytiny střech plochých do 10° -ostatní práce provedení vrstvy textilní ochranné</t>
  </si>
  <si>
    <t>650806824</t>
  </si>
  <si>
    <t>https://podminky.urs.cz/item/CS_URS_2023_02/712391172</t>
  </si>
  <si>
    <t>51</t>
  </si>
  <si>
    <t>69311082</t>
  </si>
  <si>
    <t>geotextilie netkaná separační, ochranná, filtrační, drenážní PP 500g/m2</t>
  </si>
  <si>
    <t>-1620894040</t>
  </si>
  <si>
    <t>52</t>
  </si>
  <si>
    <t>712332115</t>
  </si>
  <si>
    <t>Povlakové krytiny střech plochých na sucho nopová fólie vrstva ochranná, drenážní výška nopku 20 mm, tl. fólie do 1,0 mm</t>
  </si>
  <si>
    <t>-1853511089</t>
  </si>
  <si>
    <t>https://podminky.urs.cz/item/CS_URS_2023_02/712332115</t>
  </si>
  <si>
    <t>53</t>
  </si>
  <si>
    <t>712391382</t>
  </si>
  <si>
    <t>Provedení povlakové krytiny střech plochých do 10° -ostatní práce dokončení izolace násypem z hrubého kameniva frakce 16 - 22, tl. 50 mm</t>
  </si>
  <si>
    <t>1267167089</t>
  </si>
  <si>
    <t>https://podminky.urs.cz/item/CS_URS_2023_02/712391382</t>
  </si>
  <si>
    <t>54</t>
  </si>
  <si>
    <t>58337403</t>
  </si>
  <si>
    <t>kamenivo dekorační (kačírek) frakce 16/32</t>
  </si>
  <si>
    <t>1083392418</t>
  </si>
  <si>
    <t>777*0,0825 'Přepočtené koeficientem množství</t>
  </si>
  <si>
    <t>55</t>
  </si>
  <si>
    <t>998712202</t>
  </si>
  <si>
    <t>Přesun hmot pro povlakové krytiny stanovený procentní sazbou (%) z ceny vodorovná dopravní vzdálenost do 50 m v objektech výšky přes 6 do 12 m</t>
  </si>
  <si>
    <t>%</t>
  </si>
  <si>
    <t>-2110522471</t>
  </si>
  <si>
    <t>https://podminky.urs.cz/item/CS_URS_2023_02/998712202</t>
  </si>
  <si>
    <t>56</t>
  </si>
  <si>
    <t>713121111</t>
  </si>
  <si>
    <t>Montáž tepelné izolace podlah rohožemi, pásy, deskami, dílci, bloky (izolační materiál ve specifikaci) kladenými volně jednovrstvá</t>
  </si>
  <si>
    <t>-525961705</t>
  </si>
  <si>
    <t>https://podminky.urs.cz/item/CS_URS_2023_02/713121111</t>
  </si>
  <si>
    <t xml:space="preserve">skladba P01, P02, P03 - podlaha nástavby </t>
  </si>
  <si>
    <t>"odměřeno v CADu" 760,0</t>
  </si>
  <si>
    <t>57</t>
  </si>
  <si>
    <t>28376554</t>
  </si>
  <si>
    <t>deska polystyrénová pro snížení kročejového hluku (max. zatížení 4 kN/m2) tl 40mm</t>
  </si>
  <si>
    <t>351734797</t>
  </si>
  <si>
    <t>"skladba P01, P02, P03" 760,0</t>
  </si>
  <si>
    <t>760*1,05 'Přepočtené koeficientem množství</t>
  </si>
  <si>
    <t>58</t>
  </si>
  <si>
    <t>713191132</t>
  </si>
  <si>
    <t>Montáž tepelné izolace stavebních konstrukcí - doplňky a konstrukční součásti podlah, stropů vrchem nebo střech překrytím fólií separační z PE</t>
  </si>
  <si>
    <t>30673328</t>
  </si>
  <si>
    <t>https://podminky.urs.cz/item/CS_URS_2023_02/713191132</t>
  </si>
  <si>
    <t>59</t>
  </si>
  <si>
    <t>2832305R</t>
  </si>
  <si>
    <t>fólie PE separační podlahová oddělující tepelnou izolaci, specifikace dle PD</t>
  </si>
  <si>
    <t>704403332</t>
  </si>
  <si>
    <t>760*1,1655 'Přepočtené koeficientem množství</t>
  </si>
  <si>
    <t>60</t>
  </si>
  <si>
    <t>713132311</t>
  </si>
  <si>
    <t>Montáž tepelné izolace stěn do roštu jednosměrného svislého výšky do 6 m</t>
  </si>
  <si>
    <t>-492752233</t>
  </si>
  <si>
    <t>https://podminky.urs.cz/item/CS_URS_2023_02/713132311</t>
  </si>
  <si>
    <t>izolace mezi nosnou konstrukci z profilů</t>
  </si>
  <si>
    <t>- skladba W01 - obvodová stěna</t>
  </si>
  <si>
    <t>(52,415+25,115)*2*2,76</t>
  </si>
  <si>
    <t>13,7*2,76*4</t>
  </si>
  <si>
    <t>2,43*2,76*2</t>
  </si>
  <si>
    <t>odpočet otvorů přes 2m2</t>
  </si>
  <si>
    <t>okna</t>
  </si>
  <si>
    <t>-2,1*1,55*19</t>
  </si>
  <si>
    <t>otvory</t>
  </si>
  <si>
    <t>-(1,54+2,765+2,795+2,255)*2,35</t>
  </si>
  <si>
    <t>- skladba W02 - mezibytová nosná stěna</t>
  </si>
  <si>
    <t>(4,815+5,925)*2,76*2</t>
  </si>
  <si>
    <t>(7,1+5,1)*2,76</t>
  </si>
  <si>
    <t>9,33*2,76*2</t>
  </si>
  <si>
    <t>6,93*2,76*8</t>
  </si>
  <si>
    <t>-1,0*2,02*4</t>
  </si>
  <si>
    <t xml:space="preserve">- atika - </t>
  </si>
  <si>
    <t>220,0*0,64</t>
  </si>
  <si>
    <t>61</t>
  </si>
  <si>
    <t>6314815R</t>
  </si>
  <si>
    <t>deska tepelně izolační minerální univerzální λ=0,035 tl 150mm</t>
  </si>
  <si>
    <t>1665285869</t>
  </si>
  <si>
    <t>"skladba W01 - obvodová stěna" 469,756</t>
  </si>
  <si>
    <t>"atika" 140,8</t>
  </si>
  <si>
    <t>610,556*1,05 'Přepočtené koeficientem množství</t>
  </si>
  <si>
    <t>62</t>
  </si>
  <si>
    <t>6314817R</t>
  </si>
  <si>
    <t>deska tepelně izolační minerální 45 kg/m3 tl 120mm</t>
  </si>
  <si>
    <t>1526241379</t>
  </si>
  <si>
    <t>"skladba W02 - mezibytová nosná stěna" 289,4</t>
  </si>
  <si>
    <t>289,4*1,05 'Přepočtené koeficientem množství</t>
  </si>
  <si>
    <t>63</t>
  </si>
  <si>
    <t>713132321</t>
  </si>
  <si>
    <t>Montáž tepelné izolace stěn do roštu jednosměrného vodorovného výšky do 6 m</t>
  </si>
  <si>
    <t>-870355176</t>
  </si>
  <si>
    <t>https://podminky.urs.cz/item/CS_URS_2023_02/713132321</t>
  </si>
  <si>
    <t>skladba W01 - obvodová stěna, mezi vodorovný rošt</t>
  </si>
  <si>
    <t>"vnitřní strana" 469,756</t>
  </si>
  <si>
    <t>skladba W02 - mezibytová nosná stěna</t>
  </si>
  <si>
    <t>289,4</t>
  </si>
  <si>
    <t>64</t>
  </si>
  <si>
    <t>6314816R</t>
  </si>
  <si>
    <t>deska tepelně izolační minerální univerzální λ=0,035 tl 40mm</t>
  </si>
  <si>
    <t>2105240237</t>
  </si>
  <si>
    <t>469,756*1,05 'Přepočtené koeficientem množství</t>
  </si>
  <si>
    <t>65</t>
  </si>
  <si>
    <t>6314818R</t>
  </si>
  <si>
    <t>deska tepelně izolační minerální 45 kg/m3 tl 50mm</t>
  </si>
  <si>
    <t>1807841633</t>
  </si>
  <si>
    <t>66</t>
  </si>
  <si>
    <t>713111R31</t>
  </si>
  <si>
    <t>Montáž tepelné izolace stropů rohožemi, pásy, dílci, deskami, bloky (izolační materiál ve specifikaci) spodem mezi stropní profily</t>
  </si>
  <si>
    <t>487625693</t>
  </si>
  <si>
    <t>skladba S01 - střecha nástavby, mezi stropní profily</t>
  </si>
  <si>
    <t>tl. 50 mm</t>
  </si>
  <si>
    <t>6,46*13,64*2</t>
  </si>
  <si>
    <t>9,46*13,64</t>
  </si>
  <si>
    <t>11,36*52,36</t>
  </si>
  <si>
    <t>-2,43*27,385</t>
  </si>
  <si>
    <t>"2 vrstvy tl. 50 mm" 833,527</t>
  </si>
  <si>
    <t>"1x 100 mm" 833,527</t>
  </si>
  <si>
    <t>67</t>
  </si>
  <si>
    <t>6315209R</t>
  </si>
  <si>
    <t>minerální izolace tl 50mm, specifikace dle PD</t>
  </si>
  <si>
    <t>1801667518</t>
  </si>
  <si>
    <t>"2 vrstvy tl. 50 mm" 833,527*2</t>
  </si>
  <si>
    <t>1667,054*1,05 'Přepočtené koeficientem množství</t>
  </si>
  <si>
    <t>68</t>
  </si>
  <si>
    <t>6315219R</t>
  </si>
  <si>
    <t>minerální izolace tl 100mm, specifikace dle PD</t>
  </si>
  <si>
    <t>-1275322259</t>
  </si>
  <si>
    <t>833,527*1,05 'Přepočtené koeficientem množství</t>
  </si>
  <si>
    <t>69</t>
  </si>
  <si>
    <t>713141311</t>
  </si>
  <si>
    <t>Montáž tepelné izolace střech plochých spádovými klíny v ploše kladenými volně</t>
  </si>
  <si>
    <t>1527409409</t>
  </si>
  <si>
    <t>https://podminky.urs.cz/item/CS_URS_2023_02/713141311</t>
  </si>
  <si>
    <t>70</t>
  </si>
  <si>
    <t>2837614R</t>
  </si>
  <si>
    <t>klín izolační EPS spád do 5%, specifikace dle PD</t>
  </si>
  <si>
    <t>-1434672178</t>
  </si>
  <si>
    <t>"tl. 50 - 280 mm" 777,0*0,165</t>
  </si>
  <si>
    <t>128,205*1,05 'Přepočtené koeficientem množství</t>
  </si>
  <si>
    <t>71</t>
  </si>
  <si>
    <t>713141212</t>
  </si>
  <si>
    <t>Montáž tepelné izolace střech plochých atikovými klíny přilepenými za studena nízkoexpanzní (PUR) pěnou</t>
  </si>
  <si>
    <t>757895352</t>
  </si>
  <si>
    <t>https://podminky.urs.cz/item/CS_URS_2023_02/713141212</t>
  </si>
  <si>
    <t>"vytažení výlezy, dilatační celky a pod." 81,0</t>
  </si>
  <si>
    <t>Detail ostění, napraží a parapet - pomocně pod vnější parapety</t>
  </si>
  <si>
    <t>"ozn. K1" 0,6*8</t>
  </si>
  <si>
    <t>"ozn. K2" 1,1*1</t>
  </si>
  <si>
    <t>"ozn. K3" 1,14*1</t>
  </si>
  <si>
    <t>"ozn. K4" 1,19*2</t>
  </si>
  <si>
    <t>"ozn. K5" 1,2*18</t>
  </si>
  <si>
    <t>"ozn. K6" 1,8*3</t>
  </si>
  <si>
    <t>"ozn. K7" 2,1*20</t>
  </si>
  <si>
    <t>"ozn. K8" 2,23*1</t>
  </si>
  <si>
    <t>72</t>
  </si>
  <si>
    <t>63152005</t>
  </si>
  <si>
    <t>klín atikový přechodný minerální plochých střech tl 50x50mm</t>
  </si>
  <si>
    <t>143324246</t>
  </si>
  <si>
    <t>81*1,05 'Přepočtené koeficientem množství</t>
  </si>
  <si>
    <t>73</t>
  </si>
  <si>
    <t>28376103</t>
  </si>
  <si>
    <t>klín izolační spádový z čedičové minerální vaty 50kPa</t>
  </si>
  <si>
    <t>1520291102</t>
  </si>
  <si>
    <t>80,65*0,05*0,07</t>
  </si>
  <si>
    <t>0,282*1,1 'Přepočtené koeficientem množství</t>
  </si>
  <si>
    <t>74</t>
  </si>
  <si>
    <t>713141396</t>
  </si>
  <si>
    <t>Montáž tepelné izolace střech plochých na konstrukce stěn převyšující úroveň střechy např. atiky, prostupy střešní krytinou do výšky 1 000 mm přilepenými za studena nízkoexpanzní (PUR) pěnou</t>
  </si>
  <si>
    <t>-266976811</t>
  </si>
  <si>
    <t>https://podminky.urs.cz/item/CS_URS_2023_02/713141396</t>
  </si>
  <si>
    <t>D.1. Detail atiky</t>
  </si>
  <si>
    <t>212,0*0,64</t>
  </si>
  <si>
    <t>75</t>
  </si>
  <si>
    <t>63148101</t>
  </si>
  <si>
    <t>deska tepelně izolační minerální univerzální λ=0,038-0,039 tl 50mm</t>
  </si>
  <si>
    <t>-1726159428</t>
  </si>
  <si>
    <t>135,68*1,05 'Přepočtené koeficientem množství</t>
  </si>
  <si>
    <t>76</t>
  </si>
  <si>
    <t>998713202</t>
  </si>
  <si>
    <t>Přesun hmot pro izolace tepelné stanovený procentní sazbou (%) z ceny vodorovná dopravní vzdálenost do 50 m v objektech výšky přes 6 do 12 m</t>
  </si>
  <si>
    <t>1248017035</t>
  </si>
  <si>
    <t>https://podminky.urs.cz/item/CS_URS_2023_02/998713202</t>
  </si>
  <si>
    <t>751</t>
  </si>
  <si>
    <t>77</t>
  </si>
  <si>
    <t>751398021</t>
  </si>
  <si>
    <t>Montáž ostatních zařízení větrací mřížky stěnové, průřezu do 0,040 m2</t>
  </si>
  <si>
    <t>353606434</t>
  </si>
  <si>
    <t>https://podminky.urs.cz/item/CS_URS_2023_02/751398021</t>
  </si>
  <si>
    <t>D.1. Detail sdruženého vyústění</t>
  </si>
  <si>
    <t>"kus" 11</t>
  </si>
  <si>
    <t>78</t>
  </si>
  <si>
    <t>4297230R</t>
  </si>
  <si>
    <t>mřížka větrací 250x150mm, specifikace dle PD</t>
  </si>
  <si>
    <t>1455713974</t>
  </si>
  <si>
    <t>79</t>
  </si>
  <si>
    <t>998751201</t>
  </si>
  <si>
    <t>Přesun hmot pro vzduchotechniku stanovený procentní sazbou (%) z ceny vodorovná dopravní vzdálenost do 50 m v objektech výšky do 12 m</t>
  </si>
  <si>
    <t>-633157624</t>
  </si>
  <si>
    <t>https://podminky.urs.cz/item/CS_URS_2023_02/998751201</t>
  </si>
  <si>
    <t>762</t>
  </si>
  <si>
    <t>Konstrukce tesařské</t>
  </si>
  <si>
    <t>80</t>
  </si>
  <si>
    <t>762810027</t>
  </si>
  <si>
    <t>Záklop stropů z dřevoštěpkových desek OSB šroubovaných na trámy na pero a drážku, tloušťky desky 25 mm</t>
  </si>
  <si>
    <t>844917656</t>
  </si>
  <si>
    <t>https://podminky.urs.cz/item/CS_URS_2023_02/762810027</t>
  </si>
  <si>
    <t>skladba S01 - střecha nástavby, montáž na ocelové stropní profily</t>
  </si>
  <si>
    <t>81</t>
  </si>
  <si>
    <t>762000R01</t>
  </si>
  <si>
    <t>D+M obložení ocelové konstrukce sdruženého vyústění z vodovzdorné překližky tl. 18 mm, kotvení, kompletní provedení dle PD</t>
  </si>
  <si>
    <t>1773864600</t>
  </si>
  <si>
    <t>82</t>
  </si>
  <si>
    <t>762000R02</t>
  </si>
  <si>
    <t>D+M dřevěný hranol na zhlaví atiky 150x50 mm, kotvení L profily, impregnace, kompletní provedení dle PD</t>
  </si>
  <si>
    <t>-982900850</t>
  </si>
  <si>
    <t>220,0</t>
  </si>
  <si>
    <t>83</t>
  </si>
  <si>
    <t>762361312</t>
  </si>
  <si>
    <t>Konstrukční vrstva pod klempířské prvky pro oplechování horních ploch zdí a nadezdívek (atik) z desek dřevoštěpkových šroubovaných do podkladu, tloušťky desky 22 mm</t>
  </si>
  <si>
    <t>-698696634</t>
  </si>
  <si>
    <t>https://podminky.urs.cz/item/CS_URS_2023_02/762361312</t>
  </si>
  <si>
    <t>220,0*0,3</t>
  </si>
  <si>
    <t>84</t>
  </si>
  <si>
    <t>762361R11</t>
  </si>
  <si>
    <t>D+M konstrukční vrstva pod vnitřní parapet z desek dřevoštěpkových, tloušťky desky 12 mm</t>
  </si>
  <si>
    <t>-444985814</t>
  </si>
  <si>
    <t>Detail ostění, napraží a parapet</t>
  </si>
  <si>
    <t>80,65*0,18</t>
  </si>
  <si>
    <t>85</t>
  </si>
  <si>
    <t>998762202</t>
  </si>
  <si>
    <t>Přesun hmot pro konstrukce tesařské stanovený procentní sazbou (%) z ceny vodorovná dopravní vzdálenost do 50 m v objektech výšky přes 6 do 12 m</t>
  </si>
  <si>
    <t>1935631045</t>
  </si>
  <si>
    <t>https://podminky.urs.cz/item/CS_URS_2023_02/998762202</t>
  </si>
  <si>
    <t>763</t>
  </si>
  <si>
    <t>Konstrukce suché výstavby</t>
  </si>
  <si>
    <t>86</t>
  </si>
  <si>
    <t>763111741</t>
  </si>
  <si>
    <t>Příčka ze sádrokartonových desek ostatní konstrukce a práce na příčkách ze sádrokartonových desek montáž parotěsné zábrany</t>
  </si>
  <si>
    <t>-1473800150</t>
  </si>
  <si>
    <t>https://podminky.urs.cz/item/CS_URS_2023_02/763111741</t>
  </si>
  <si>
    <t>skladba W01 - obvodová stěna</t>
  </si>
  <si>
    <t>87</t>
  </si>
  <si>
    <t>763131751</t>
  </si>
  <si>
    <t>Podhled ze sádrokartonových desek ostatní práce a konstrukce na podhledech ze sádrokartonových desek montáž parotěsné zábrany</t>
  </si>
  <si>
    <t>-1128281268</t>
  </si>
  <si>
    <t>https://podminky.urs.cz/item/CS_URS_2023_02/763131751</t>
  </si>
  <si>
    <t>"skladba S01 - střecha nástavby" 634,75</t>
  </si>
  <si>
    <t>"kazetový pohled" 75,99</t>
  </si>
  <si>
    <t>88</t>
  </si>
  <si>
    <t>2832927R</t>
  </si>
  <si>
    <t>fólie pro parotěsnou vrstvu, specifikace dle PD</t>
  </si>
  <si>
    <t>84073475</t>
  </si>
  <si>
    <t>"předstěny" 469,756</t>
  </si>
  <si>
    <t>"podhled" 710,74</t>
  </si>
  <si>
    <t>1180,496*1,1235 'Přepočtené koeficientem množství</t>
  </si>
  <si>
    <t>89</t>
  </si>
  <si>
    <t>763221673</t>
  </si>
  <si>
    <t>Stěna předsazená ze sádrovláknitých desek montáž desek na nosnou konstrukci tl. 15 mm</t>
  </si>
  <si>
    <t>1278025853</t>
  </si>
  <si>
    <t>https://podminky.urs.cz/item/CS_URS_2023_02/763221673</t>
  </si>
  <si>
    <t>skladba W01 - obvodová stěna, montáž na nosnou konstrukci (příp. rošt) lehké ocelové konstrukce</t>
  </si>
  <si>
    <t>- vnitřní strana -</t>
  </si>
  <si>
    <t>- vnější strana - přes stropní konstrukci</t>
  </si>
  <si>
    <t>(52,415+25,115)*2*3,01</t>
  </si>
  <si>
    <t>13,7*3,01*4</t>
  </si>
  <si>
    <t>90</t>
  </si>
  <si>
    <t>59030922</t>
  </si>
  <si>
    <t>deska sádrovláknitá univerzální tl 15mm</t>
  </si>
  <si>
    <t>-1801602176</t>
  </si>
  <si>
    <t>1127,657*1,05 'Přepočtené koeficientem množství</t>
  </si>
  <si>
    <t>91</t>
  </si>
  <si>
    <t>763212142</t>
  </si>
  <si>
    <t>Příčka mezibytová ze sádrovláknitých desek montáž desek na nosnou konstrukci oboustranně tl. 2 x 12,5 mm</t>
  </si>
  <si>
    <t>991604419</t>
  </si>
  <si>
    <t>https://podminky.urs.cz/item/CS_URS_2023_02/763212142</t>
  </si>
  <si>
    <t>92</t>
  </si>
  <si>
    <t>59030914</t>
  </si>
  <si>
    <t>deska sádrovláknitá univerzální tl 12,5mm</t>
  </si>
  <si>
    <t>594754329</t>
  </si>
  <si>
    <t>289,4*4,2 'Přepočtené koeficientem množství</t>
  </si>
  <si>
    <t>93</t>
  </si>
  <si>
    <t>763112341</t>
  </si>
  <si>
    <t>Příčka mezibytová ze sádrokartonových desek s nosnou konstrukcí ze zdvojených ocelových profilů UW, CW dvojitě opláštěná deskami vysokopevnostními protipožárními impregnovanými DFRIH2 tl. 2 x 12,5 mm s dvojitou izolací, EI 90, příčka tl. 155 mm, profil 50, Rw do 68 dB</t>
  </si>
  <si>
    <t>1768604492</t>
  </si>
  <si>
    <t>https://podminky.urs.cz/item/CS_URS_2023_02/763112341</t>
  </si>
  <si>
    <t>skladba W03 - mezibytová stěna</t>
  </si>
  <si>
    <t>(8,665+4,27+1,77+1,765)*2,76*2</t>
  </si>
  <si>
    <t>(5,5+5,8+0,55)*2,76*2</t>
  </si>
  <si>
    <t>(9,2+5,9)*2,76*2</t>
  </si>
  <si>
    <t>(5,7+2,35+1,85)*2,76</t>
  </si>
  <si>
    <t>(2,9+5,9+1,99+1,995+0,55)*2,76</t>
  </si>
  <si>
    <t>(2,85+8,8+6,8+0,79)*2,76</t>
  </si>
  <si>
    <t>(6,95+0,09+6,2+1,29+5,9*2)*2,76</t>
  </si>
  <si>
    <t>94</t>
  </si>
  <si>
    <t>763111R16</t>
  </si>
  <si>
    <t>Příčka ze sádrokartonových desek s nosnou konstrukcí z jednoduchých ocelových profilů UW, CW jednoduše opláštěná deskou standardní A tl. 12,5 mm, příčka tl. 125 mm, profil 100, s izolací, EI 30, Rw 51 dB</t>
  </si>
  <si>
    <t>-123307767</t>
  </si>
  <si>
    <t>skladba W04 - bytová příčka</t>
  </si>
  <si>
    <t>(4,35+5,77+4,27+2,91+2,855)*2,7*2</t>
  </si>
  <si>
    <t>(3,48+2,875+3,89+2,85+4,39+3,45)*2,7</t>
  </si>
  <si>
    <t>(6,95+0,145+2,68+1,125+1,0+4,775)*2,7</t>
  </si>
  <si>
    <t>95</t>
  </si>
  <si>
    <t>763111311</t>
  </si>
  <si>
    <t>Příčka ze sádrokartonových desek s nosnou konstrukcí z jednoduchých ocelových profilů UW, CW jednoduše opláštěná deskou standardní A tl. 12,5 mm, příčka tl. 75 mm, profil 50, s izolací, EI 30, Rw do 45 dB</t>
  </si>
  <si>
    <t>800671293</t>
  </si>
  <si>
    <t>https://podminky.urs.cz/item/CS_URS_2023_02/763111311</t>
  </si>
  <si>
    <t>skladba W05 - bytová příčka</t>
  </si>
  <si>
    <t>(2,5+1,815+1,5+2,02*2)*2,7*2</t>
  </si>
  <si>
    <t>(1,975+2,12+2,33+2,46)*2,7</t>
  </si>
  <si>
    <t>(1,5+1,395+1,795)*2,7</t>
  </si>
  <si>
    <t>96</t>
  </si>
  <si>
    <t>763121423</t>
  </si>
  <si>
    <t>Stěna předsazená ze sádrokartonových desek s nosnou konstrukcí z ocelových profilů CW, UW jednoduše opláštěná deskou protipožární DF tl. 12,5 mm s izolací, EI 30, stěna tl. 87,5 mm, profil 75, Rw do 12 dB</t>
  </si>
  <si>
    <t>1728743028</t>
  </si>
  <si>
    <t>https://podminky.urs.cz/item/CS_URS_2023_02/763121423</t>
  </si>
  <si>
    <t>skladba W06 - bytová předstěna</t>
  </si>
  <si>
    <t>(0,915+1,615+2,3+0,86+1,245+1,43*2)*2,7*2</t>
  </si>
  <si>
    <t>(0,84+1,955+1,22+0,35+0,88+0,35+0,125+0,995)*2,7</t>
  </si>
  <si>
    <t>(0,79+1,43+1,56+0,935+0,92+1,795)*2,7</t>
  </si>
  <si>
    <t>(2,805+1,29+1,04+1,67)*2,7</t>
  </si>
  <si>
    <t>97</t>
  </si>
  <si>
    <t>763121445</t>
  </si>
  <si>
    <t>Stěna předsazená ze sádrokartonových desek s nosnou konstrukcí z ocelových profilů CW, UW jednoduše opláštěná deskou protipožární impregnovanou DFH2 tl. 15 mm s izolací, EI 30, stěna tl. 65 mm, profil 50</t>
  </si>
  <si>
    <t>-15391008</t>
  </si>
  <si>
    <t>https://podminky.urs.cz/item/CS_URS_2023_02/763121445</t>
  </si>
  <si>
    <t>skladba W07 - bytová předstěna</t>
  </si>
  <si>
    <t>(0,99+1,765+0,915+1,245+0,84+0,185+0,9+0,495)*2,7*2</t>
  </si>
  <si>
    <t>(1,975+0,92+0,39+0,99+1,685+0,84+0,9*2+0,475+0,14)*2,7</t>
  </si>
  <si>
    <t>(0,9*2+0,325+0,26+0,9+0,405*2)*2,7</t>
  </si>
  <si>
    <t>98</t>
  </si>
  <si>
    <t>763182313</t>
  </si>
  <si>
    <t>Výplně otvorů konstrukcí ze sádrokartonových desek ostění oken z desek hloubky do 0,3 m</t>
  </si>
  <si>
    <t>1546265424</t>
  </si>
  <si>
    <t>https://podminky.urs.cz/item/CS_URS_2023_02/763182313</t>
  </si>
  <si>
    <t>(2,1+1,55)*2*19</t>
  </si>
  <si>
    <t>(1,2+1,55)*2*20</t>
  </si>
  <si>
    <t>(1,8+1,55)*2*3</t>
  </si>
  <si>
    <t>(0,6+0,6)*2*8</t>
  </si>
  <si>
    <t>(2,23+1,55)*2</t>
  </si>
  <si>
    <t>(1,14+1,55)*2</t>
  </si>
  <si>
    <t>(1,1+1,55)*2</t>
  </si>
  <si>
    <t>(1,2+2,18*2)*2</t>
  </si>
  <si>
    <t>(1,54+2,515+2,545+2,755)+2,35*8</t>
  </si>
  <si>
    <t>(1,54+2,765+2,795+2,255)+2,35*8</t>
  </si>
  <si>
    <t>"vnitřní, vnější" 373,67</t>
  </si>
  <si>
    <t>99</t>
  </si>
  <si>
    <t>763111713</t>
  </si>
  <si>
    <t>Příčka ze sádrokartonových desek ostatní konstrukce a práce na příčkách ze sádrokartonových desek ukončení příčky ve volném prostoru</t>
  </si>
  <si>
    <t>993106182</t>
  </si>
  <si>
    <t>https://podminky.urs.cz/item/CS_URS_2023_02/763111713</t>
  </si>
  <si>
    <t>W01 - obvodová stěna</t>
  </si>
  <si>
    <t>2,76*3</t>
  </si>
  <si>
    <t>W02 - mezibytová stěna</t>
  </si>
  <si>
    <t>2,76*12</t>
  </si>
  <si>
    <t>100</t>
  </si>
  <si>
    <t>763121712</t>
  </si>
  <si>
    <t>Stěna předsazená ze sádrokartonových desek ostatní konstrukce a práce na předsazených stěnách ze sádrokartonových desek zalomení stěny</t>
  </si>
  <si>
    <t>-896442588</t>
  </si>
  <si>
    <t>https://podminky.urs.cz/item/CS_URS_2023_02/763121712</t>
  </si>
  <si>
    <t>W06, W07 - předstěna</t>
  </si>
  <si>
    <t>2,7*19</t>
  </si>
  <si>
    <t>101</t>
  </si>
  <si>
    <t>763111714</t>
  </si>
  <si>
    <t>Příčka ze sádrokartonových desek ostatní konstrukce a práce na příčkách ze sádrokartonových desek zalomení příčky</t>
  </si>
  <si>
    <t>-1435416443</t>
  </si>
  <si>
    <t>https://podminky.urs.cz/item/CS_URS_2023_02/763111714</t>
  </si>
  <si>
    <t>W03 - mezibytová stěna</t>
  </si>
  <si>
    <t>2,76*4</t>
  </si>
  <si>
    <t>W04 - bytová příčka</t>
  </si>
  <si>
    <t>2,7*2</t>
  </si>
  <si>
    <t>102</t>
  </si>
  <si>
    <t>763181421</t>
  </si>
  <si>
    <t>Výplně otvorů konstrukcí ze sádrokartonových desek ztužující výplň otvoru pro dveře s UA a UW profilem, výšky příčky přes 2,80 do 3,25 m</t>
  </si>
  <si>
    <t>-685797898</t>
  </si>
  <si>
    <t>https://podminky.urs.cz/item/CS_URS_2023_02/763181421</t>
  </si>
  <si>
    <t>W01 , W02 - v rámci lehké ocelové konstrukce</t>
  </si>
  <si>
    <t>"W03" 21</t>
  </si>
  <si>
    <t>103</t>
  </si>
  <si>
    <t>763181411</t>
  </si>
  <si>
    <t>Výplně otvorů konstrukcí ze sádrokartonových desek ztužující výplň otvoru pro dveře s CW a UW profilem, výšky příčky do 2,60 m</t>
  </si>
  <si>
    <t>2073338898</t>
  </si>
  <si>
    <t>https://podminky.urs.cz/item/CS_URS_2023_02/763181411</t>
  </si>
  <si>
    <t>"W04" 20</t>
  </si>
  <si>
    <t>"W05" 17</t>
  </si>
  <si>
    <t>104</t>
  </si>
  <si>
    <t>763231R22</t>
  </si>
  <si>
    <t>Podhled ze sádrovláknitých desek, latě S 25 montované na stropnice z ocelových profilů jednoduše opláštěná deskou tl. 12,5 mm, s izolací 2x25 mm</t>
  </si>
  <si>
    <t>2076812853</t>
  </si>
  <si>
    <t>"odpočet koupelen (kazetový podhled)" -71,61</t>
  </si>
  <si>
    <t>"odpočet úklid (kazetový podhled)" -2,19*2</t>
  </si>
  <si>
    <t>"odpočet rozšíření chodeb (bez podhledu)" -8,935*1,85*2</t>
  </si>
  <si>
    <t>"odpočet šachet (bez podhledu)" -7,7*2</t>
  </si>
  <si>
    <t>105</t>
  </si>
  <si>
    <t>763135101</t>
  </si>
  <si>
    <t>Montáž sádrokartonového podhledu kazetového demontovatelného, velikosti kazet 600x600 mm včetně zavěšené nosné konstrukce viditelné</t>
  </si>
  <si>
    <t>-682408023</t>
  </si>
  <si>
    <t>https://podminky.urs.cz/item/CS_URS_2023_02/763135101</t>
  </si>
  <si>
    <t>"koupleny" 71,61</t>
  </si>
  <si>
    <t>"úklid" 2,19*2</t>
  </si>
  <si>
    <t>106</t>
  </si>
  <si>
    <t>59030570</t>
  </si>
  <si>
    <t>podhled kazetový bez děrování viditelný rastr tl 10mm 600x600mm</t>
  </si>
  <si>
    <t>3478649</t>
  </si>
  <si>
    <t>75,99*1,05 'Přepočtené koeficientem množství</t>
  </si>
  <si>
    <t>107</t>
  </si>
  <si>
    <t>763121715</t>
  </si>
  <si>
    <t>Stěna předsazená ze sádrokartonových desek ostatní konstrukce a práce na předsazených stěnách ze sádrokartonových desek úprava styku stěny a podhledu separační páskou s akrylátem</t>
  </si>
  <si>
    <t>1382292963</t>
  </si>
  <si>
    <t>https://podminky.urs.cz/item/CS_URS_2023_02/763121715</t>
  </si>
  <si>
    <t>108</t>
  </si>
  <si>
    <t>763131911</t>
  </si>
  <si>
    <t>Zhotovení otvorů v podhledech a podkrovích ze sádrokartonových desek pro prostupy (voda, elektro, topení, VZT), osvětlení, sprinklery, revizní klapky a dvířka včetně vyztužení profily, velikost do 0,10 m2</t>
  </si>
  <si>
    <t>-931635411</t>
  </si>
  <si>
    <t>https://podminky.urs.cz/item/CS_URS_2023_02/763131911</t>
  </si>
  <si>
    <t>"ozn. F12" 4</t>
  </si>
  <si>
    <t>109</t>
  </si>
  <si>
    <t>763172452</t>
  </si>
  <si>
    <t>Montáž dvířek pro konstrukce ze sádrokartonových desek revizních protipožárních pro podhledy velikost (šxv) 300 x 300 mm</t>
  </si>
  <si>
    <t>-1946381979</t>
  </si>
  <si>
    <t>https://podminky.urs.cz/item/CS_URS_2023_02/763172452</t>
  </si>
  <si>
    <t>110</t>
  </si>
  <si>
    <t>5903076R</t>
  </si>
  <si>
    <t>dvířka revizní protipožární pro podhledy 300x300 mm, min EI 30, izolace MW, těsnění, tlačný zámek, specifikace dle PD</t>
  </si>
  <si>
    <t>1404665682</t>
  </si>
  <si>
    <t>111</t>
  </si>
  <si>
    <t>763111921</t>
  </si>
  <si>
    <t>Zhotovení otvorů v příčkách ze sádrokartonových desek pro prostupy (voda, elektro, topení, VZT), osvětlení, okna, revizní klapky a dvířka včetně vyztužení profily pro příčku tl. přes 100 mm, velikost do 0,10 m2</t>
  </si>
  <si>
    <t>-1260404798</t>
  </si>
  <si>
    <t>https://podminky.urs.cz/item/CS_URS_2023_02/763111921</t>
  </si>
  <si>
    <t>"ozn. F13a" 14</t>
  </si>
  <si>
    <t>"ozn. F13b" 6</t>
  </si>
  <si>
    <t>"ozn. F13c" 2</t>
  </si>
  <si>
    <t>112</t>
  </si>
  <si>
    <t>763172322</t>
  </si>
  <si>
    <t>Montáž dvířek pro konstrukce ze sádrokartonových desek revizních jednoplášťových pro příčky a předsazené stěny velikost (šxv) 300 x 300 mm</t>
  </si>
  <si>
    <t>657417153</t>
  </si>
  <si>
    <t>https://podminky.urs.cz/item/CS_URS_2023_02/763172322</t>
  </si>
  <si>
    <t>113</t>
  </si>
  <si>
    <t>5903071R</t>
  </si>
  <si>
    <t>dvířka revizní jednokřídlá 300x300mm, zapuštěná impregnovaná deska pro obložení, tlačný zámek, specifikace dle PD</t>
  </si>
  <si>
    <t>-1935140700</t>
  </si>
  <si>
    <t>114</t>
  </si>
  <si>
    <t>763172412</t>
  </si>
  <si>
    <t>Montáž dvířek pro konstrukce ze sádrokartonových desek revizních protipožárních pro příčky a předsazené stěny velikost (šxv) 300 x 300 mm</t>
  </si>
  <si>
    <t>-2097164724</t>
  </si>
  <si>
    <t>https://podminky.urs.cz/item/CS_URS_2023_02/763172412</t>
  </si>
  <si>
    <t>115</t>
  </si>
  <si>
    <t>5903077R</t>
  </si>
  <si>
    <t>dvířka revizní protipožární pro stěny 300x300 mm, min EI 30, izolace MW, zapuštěná impregnovaná SDK deka pro obložení, těsnění, tlačný zámek, specifikace dle PD</t>
  </si>
  <si>
    <t>-411724101</t>
  </si>
  <si>
    <t>116</t>
  </si>
  <si>
    <t>5903078R</t>
  </si>
  <si>
    <t>dvířka revizní protipožární pro stěny 200x300 mm, min EI 30, izolace MW, zapuštěná impregnovaná SDK deka pro obložení, těsnění, tlačný zámek, specifikace dle PD</t>
  </si>
  <si>
    <t>-1568444156</t>
  </si>
  <si>
    <t>117</t>
  </si>
  <si>
    <t>998763402</t>
  </si>
  <si>
    <t>Přesun hmot pro konstrukce montované z desek stanovený procentní sazbou (%) z ceny vodorovná dopravní vzdálenost do 50 m v objektech výšky přes 6 do 12 m</t>
  </si>
  <si>
    <t>221514540</t>
  </si>
  <si>
    <t>https://podminky.urs.cz/item/CS_URS_2023_02/998763402</t>
  </si>
  <si>
    <t>118</t>
  </si>
  <si>
    <t>764226R42</t>
  </si>
  <si>
    <t>Oplechování parapetů z lakovaného hliníkového plechu rovných rš 195 mm, kompletní provedení dle PD</t>
  </si>
  <si>
    <t>-1654167141</t>
  </si>
  <si>
    <t>Výpis výrobků - klempířské výrobky</t>
  </si>
  <si>
    <t>"ozn. K1" 0,65*8</t>
  </si>
  <si>
    <t>"ozn. K2" 1,15*1</t>
  </si>
  <si>
    <t>"ozn. K3" 1,19*1</t>
  </si>
  <si>
    <t>"ozn. K4" 1,24*2</t>
  </si>
  <si>
    <t>"ozn. K5" 1,25*18</t>
  </si>
  <si>
    <t>"ozn. K6" 1,85*3</t>
  </si>
  <si>
    <t>"ozn. K7" 2,15*20</t>
  </si>
  <si>
    <t>"ozn. K8" 2,28*1</t>
  </si>
  <si>
    <t>119</t>
  </si>
  <si>
    <t>998764202</t>
  </si>
  <si>
    <t>Přesun hmot pro konstrukce klempířské stanovený procentní sazbou (%) z ceny vodorovná dopravní vzdálenost do 50 m v objektech výšky přes 6 do 12 m</t>
  </si>
  <si>
    <t>-1683324763</t>
  </si>
  <si>
    <t>https://podminky.urs.cz/item/CS_URS_2023_02/998764202</t>
  </si>
  <si>
    <t>120</t>
  </si>
  <si>
    <t>766694116</t>
  </si>
  <si>
    <t>Montáž ostatních truhlářských konstrukcí parapetních desek dřevěných nebo plastových šířky do 300 mm</t>
  </si>
  <si>
    <t>1970066371</t>
  </si>
  <si>
    <t>https://podminky.urs.cz/item/CS_URS_2023_02/766694116</t>
  </si>
  <si>
    <t>Detail ostění, napraží a parapet - dle vnějších parapetů</t>
  </si>
  <si>
    <t>121</t>
  </si>
  <si>
    <t>6114007R</t>
  </si>
  <si>
    <t>parapet plastový vnitřní – š 180mm, barva bílá, vč. koncovek, specifikace dle PD</t>
  </si>
  <si>
    <t>-55691843</t>
  </si>
  <si>
    <t>122</t>
  </si>
  <si>
    <t>D1</t>
  </si>
  <si>
    <t>D+M vnitřní dveře otočné 1kř 700x1970 mm, plné, zárubeň ocelová dvourámová (obložková), vč. kování a povrchové úpravy, specifikace dle PD</t>
  </si>
  <si>
    <t>-1488928524</t>
  </si>
  <si>
    <t>Výpis výplní otvorů - dveře</t>
  </si>
  <si>
    <t>"ozn. D1/L" 6</t>
  </si>
  <si>
    <t>"ozn. D1/P" 11</t>
  </si>
  <si>
    <t>123</t>
  </si>
  <si>
    <t>D2</t>
  </si>
  <si>
    <t>D+M vnitřní dveře otočné 1kř 700x1970 mm, plné, zárubeň ocelová dvourámová (obložková), třída ochrany min. BT3, EI 30 DP3-S, vč. prahu, kování a povrchové úpravy, specifikace dle PD</t>
  </si>
  <si>
    <t>343725419</t>
  </si>
  <si>
    <t>"ozn. D2/P" 1</t>
  </si>
  <si>
    <t>124</t>
  </si>
  <si>
    <t>D3</t>
  </si>
  <si>
    <t>-141065577</t>
  </si>
  <si>
    <t>"ozn. D3/L" 1</t>
  </si>
  <si>
    <t>"ozn. D3/P" 1</t>
  </si>
  <si>
    <t>125</t>
  </si>
  <si>
    <t>D4</t>
  </si>
  <si>
    <t>D+M vnitřní dveře otočné 1kř 800x1970 mm, plné, zárubeň ocelová dvourámová (obložková), vč. prahu, kování a povrchové úpravy, specifikace dle PD</t>
  </si>
  <si>
    <t>1991690057</t>
  </si>
  <si>
    <t>"ozn. D4/L" 8</t>
  </si>
  <si>
    <t>"ozn. D4/P" 11</t>
  </si>
  <si>
    <t>126</t>
  </si>
  <si>
    <t>D5</t>
  </si>
  <si>
    <t>-1651401846</t>
  </si>
  <si>
    <t>"ozn. D5/L" 1</t>
  </si>
  <si>
    <t>127</t>
  </si>
  <si>
    <t>D6</t>
  </si>
  <si>
    <t>D+M dveře vstupní do jednotek otočné 1kř 800x1970 mm, plné, zárubeň ocelová dvourámová (obložková), třída ochrany BT3, EI 30 DP3-S, vč. prahu, kování a povrchové úpravy, specifikace dle PD</t>
  </si>
  <si>
    <t>1398479843</t>
  </si>
  <si>
    <t>"ozn. D6/L" 11</t>
  </si>
  <si>
    <t>"ozn. D6/P" 10</t>
  </si>
  <si>
    <t>128</t>
  </si>
  <si>
    <t>D7</t>
  </si>
  <si>
    <t>D+M vnitřní dveře otočné 1kř 900x1970 mm, plné, zárubeň ocelová dvourámová (obložková), PO C-S, vč. prahu, kování a povrchové úpravy, specifikace dle PD</t>
  </si>
  <si>
    <t>141952863</t>
  </si>
  <si>
    <t>"ozn. D7/L" 1</t>
  </si>
  <si>
    <t>"ozn. D7/P" 1</t>
  </si>
  <si>
    <t>129</t>
  </si>
  <si>
    <t>D8</t>
  </si>
  <si>
    <t>D+M vnitřní dveře otočné 1kř 900x1970 mm, plné, zárubeň ocelová dvourámová (obložková), EI 30 C-S, vč. prahu, kování a povrchové úpravy, specifikace dle PD</t>
  </si>
  <si>
    <t>-1831883848</t>
  </si>
  <si>
    <t>"ozn. D8/L" 1</t>
  </si>
  <si>
    <t>"ozn. D8/P" 1</t>
  </si>
  <si>
    <t>130</t>
  </si>
  <si>
    <t>998766202</t>
  </si>
  <si>
    <t>Přesun hmot pro konstrukce truhlářské stanovený procentní sazbou (%) z ceny vodorovná dopravní vzdálenost do 50 m v objektech výšky přes 6 do 12 m</t>
  </si>
  <si>
    <t>1726545037</t>
  </si>
  <si>
    <t>https://podminky.urs.cz/item/CS_URS_2023_02/998766202</t>
  </si>
  <si>
    <t>767</t>
  </si>
  <si>
    <t>Konstrukce zámečnické</t>
  </si>
  <si>
    <t>131</t>
  </si>
  <si>
    <t>767000R01</t>
  </si>
  <si>
    <t>D+M ocelové konstrukce sdruženého vyústění 800x800 mm, v. min 500 mm, z ocelových profilů, kotvení, povrchová úprava, kompletní provedení dle PD</t>
  </si>
  <si>
    <t>-1991182827</t>
  </si>
  <si>
    <t>132</t>
  </si>
  <si>
    <t>O1</t>
  </si>
  <si>
    <t>D+M okno hliníkové 1kř 600x600 mm, izolační trojsklo, celoobvodové kování, specifikace dle PD</t>
  </si>
  <si>
    <t>-492797256</t>
  </si>
  <si>
    <t>Výpis výplní otvorů - vnější okna</t>
  </si>
  <si>
    <t>"ozn. O1, 3.NP" 8</t>
  </si>
  <si>
    <t>133</t>
  </si>
  <si>
    <t>O2</t>
  </si>
  <si>
    <t>D+M okno hliníkové 1kř 1100x1550 mm, izolační trojsklo, celoobvodové kování, specifikace dle PD</t>
  </si>
  <si>
    <t>-389393889</t>
  </si>
  <si>
    <t>"ozn. O2" 1</t>
  </si>
  <si>
    <t>134</t>
  </si>
  <si>
    <t>O3</t>
  </si>
  <si>
    <t>D+M okno hliníkové 1kř 1140x1550 mm, izolační trojsklo, celoobvodové kování, specifikace dle PD</t>
  </si>
  <si>
    <t>2021844423</t>
  </si>
  <si>
    <t>"ozn. O3" 1</t>
  </si>
  <si>
    <t>135</t>
  </si>
  <si>
    <t>O4</t>
  </si>
  <si>
    <t>D+M okno hliníkové fixní 1190x1550 mm, izolační trojsklo, specifikace dle PD</t>
  </si>
  <si>
    <t>-879227206</t>
  </si>
  <si>
    <t>"ozn. O4" 2</t>
  </si>
  <si>
    <t>136</t>
  </si>
  <si>
    <t>O5</t>
  </si>
  <si>
    <t>D+M okno hliníkové 1kř 1200x1550 mm, izolační trojsklo, celoobvodové kování, specifikace dle PD</t>
  </si>
  <si>
    <t>-1624251604</t>
  </si>
  <si>
    <t>"ozn. O5, 3.NP" 18</t>
  </si>
  <si>
    <t>137</t>
  </si>
  <si>
    <t>O7</t>
  </si>
  <si>
    <t>D+M okno hliníkové 2kř 1800x1550 mm, izolační trojsklo, celoobvodové kování, specifikace dle PD</t>
  </si>
  <si>
    <t>559949809</t>
  </si>
  <si>
    <t>"ozn. O7" 3</t>
  </si>
  <si>
    <t>138</t>
  </si>
  <si>
    <t>O8</t>
  </si>
  <si>
    <t>D+M okno hliníkové 2kř 2100x1550 mm, 1kř fixní, izolační trojsklo, celoobvodové kování, specifikace dle PD</t>
  </si>
  <si>
    <t>876805087</t>
  </si>
  <si>
    <t>"ozn. O8a" 1</t>
  </si>
  <si>
    <t>"ozn. O8b" 1</t>
  </si>
  <si>
    <t>139</t>
  </si>
  <si>
    <t>O9</t>
  </si>
  <si>
    <t>D+M okno hliníkové 2kř 2100x1550 mm, izolační trojsklo, celoobvodové kování, specifikace dle PD</t>
  </si>
  <si>
    <t>-1767109682</t>
  </si>
  <si>
    <t>"ozn. O9a" 9</t>
  </si>
  <si>
    <t>"ozn. O9b" 9</t>
  </si>
  <si>
    <t>140</t>
  </si>
  <si>
    <t>O11</t>
  </si>
  <si>
    <t>D+M okno hliníkové 2kř 2230x1550 mm, izolační trojsklo, celoobvodové kování, specifikace dle PD</t>
  </si>
  <si>
    <t>1432379608</t>
  </si>
  <si>
    <t>"ozn. O11" 1</t>
  </si>
  <si>
    <t>141</t>
  </si>
  <si>
    <t>F4</t>
  </si>
  <si>
    <t>D+M výlez pro plochou střechu 700x1400 mm, v. 2600 mm, plastové termoizolační křídlo, těsnění, rám, skládací kovové schody, madlo, krycí PVC lišta, oplechování, kotvení, PO dle PBŘ, kompletní provedení vč. zhotovení otvoru, specifikace dle PD</t>
  </si>
  <si>
    <t>-562686856</t>
  </si>
  <si>
    <t>Výpis výrobků - ostatní</t>
  </si>
  <si>
    <t>"ozn. F4" 2</t>
  </si>
  <si>
    <t>142</t>
  </si>
  <si>
    <t>F11</t>
  </si>
  <si>
    <t>D+M větrací mřížka 310x310 mm, nerez ocel s protidešťovou žaluzií, specifikace dle PD</t>
  </si>
  <si>
    <t>-425063369</t>
  </si>
  <si>
    <t>"ozn. F11" 2</t>
  </si>
  <si>
    <t>143</t>
  </si>
  <si>
    <t>F16</t>
  </si>
  <si>
    <t>D+M nerezový kotvicí bod pro tenké dřevěné konstrukce pomocí 16ti vrutů, základna 200x200 mm, nosná dřevěná konstrukce z OSB desek, systémové řešení vč. vrutů do dřeva, D16 mm, specifikace dle PD</t>
  </si>
  <si>
    <t>-1913621406</t>
  </si>
  <si>
    <t>"ozn. F16" 31</t>
  </si>
  <si>
    <t>144</t>
  </si>
  <si>
    <t>767881161</t>
  </si>
  <si>
    <t>Montáž záchytného systému proti pádu nástavců určených k upevnění na sloupky nebo body v systému poddajného kotvícího vedení montáž lana uchycení lana k nástavcům</t>
  </si>
  <si>
    <t>-1894559126</t>
  </si>
  <si>
    <t>https://podminky.urs.cz/item/CS_URS_2023_02/767881161</t>
  </si>
  <si>
    <t>145</t>
  </si>
  <si>
    <t>31452200</t>
  </si>
  <si>
    <t>nerezové lano určené pro systémy s požadavkem na permanentní kotvicí vedení tl 6mm</t>
  </si>
  <si>
    <t>416507016</t>
  </si>
  <si>
    <t>146</t>
  </si>
  <si>
    <t>Z01</t>
  </si>
  <si>
    <t>D+M zábradlí vniřního schodiště, ocelová konstrukce, vč. kotvení a povrchové úpravy, specifikace dle PD</t>
  </si>
  <si>
    <t>1740474127</t>
  </si>
  <si>
    <t>1 soubor obsahuje:</t>
  </si>
  <si>
    <t>díl pro nástupní rameno</t>
  </si>
  <si>
    <t>díl pro výstupní rameno</t>
  </si>
  <si>
    <t>díl pro mezipodestu</t>
  </si>
  <si>
    <t>díl pro podestu</t>
  </si>
  <si>
    <t>kotvení, povrchová úprava</t>
  </si>
  <si>
    <t>___________________________</t>
  </si>
  <si>
    <t>"soubor" 2</t>
  </si>
  <si>
    <t>147</t>
  </si>
  <si>
    <t>Z04</t>
  </si>
  <si>
    <t>D+M rám pro dobetonávku stropu, svařovaná ocelová konstrukce, přivařená KARI síť, vč. kotvení, specifikace dle PD</t>
  </si>
  <si>
    <t>409091274</t>
  </si>
  <si>
    <t>Výpis výrobků - zámečnické výrobky</t>
  </si>
  <si>
    <t>"ozn. Z04" 2</t>
  </si>
  <si>
    <t>148</t>
  </si>
  <si>
    <t>998767202</t>
  </si>
  <si>
    <t>Přesun hmot pro zámečnické konstrukce stanovený procentní sazbou (%) z ceny vodorovná dopravní vzdálenost do 50 m v objektech výšky přes 6 do 12 m</t>
  </si>
  <si>
    <t>354284875</t>
  </si>
  <si>
    <t>https://podminky.urs.cz/item/CS_URS_2023_02/998767202</t>
  </si>
  <si>
    <t>771</t>
  </si>
  <si>
    <t>Podlahy z dlaždic</t>
  </si>
  <si>
    <t>149</t>
  </si>
  <si>
    <t>771121011</t>
  </si>
  <si>
    <t>Příprava podkladu před provedením dlažby nátěr penetrační na podlahu</t>
  </si>
  <si>
    <t>1673114246</t>
  </si>
  <si>
    <t>https://podminky.urs.cz/item/CS_URS_2023_02/771121011</t>
  </si>
  <si>
    <t>"skladba P02 - dlažba bez HI" 331,53-71,61</t>
  </si>
  <si>
    <t>"skladba P03 - dlažba s HI" 71,61</t>
  </si>
  <si>
    <t>"podesty" (2,865*1,515+2,865*1,2)*2</t>
  </si>
  <si>
    <t>"stupně" (0,18+0,3)*1,125*16*2</t>
  </si>
  <si>
    <t>150</t>
  </si>
  <si>
    <t>771274123</t>
  </si>
  <si>
    <t>Montáž obkladů schodišť z dlaždic keramických lepených cementovým flexibilním lepidlem stupnic reliéfních nebo z dekorů, šířky přes 250 do 300 mm</t>
  </si>
  <si>
    <t>-1775081505</t>
  </si>
  <si>
    <t>https://podminky.urs.cz/item/CS_URS_2023_02/771274123</t>
  </si>
  <si>
    <t>"stupně" 1,125*16*2</t>
  </si>
  <si>
    <t>151</t>
  </si>
  <si>
    <t>597613R7</t>
  </si>
  <si>
    <t>schodovka protiskluzná šířky 300 mm, specifikace dle PD</t>
  </si>
  <si>
    <t>-594960757</t>
  </si>
  <si>
    <t>36*1,1 'Přepočtené koeficientem množství</t>
  </si>
  <si>
    <t>152</t>
  </si>
  <si>
    <t>771274232</t>
  </si>
  <si>
    <t>Montáž obkladů schodišť z dlaždic keramických lepených cementovým flexibilním lepidlem podstupnic hladkých, výšky přes 150 do 200 mm</t>
  </si>
  <si>
    <t>1568235818</t>
  </si>
  <si>
    <t>https://podminky.urs.cz/item/CS_URS_2023_02/771274232</t>
  </si>
  <si>
    <t>153</t>
  </si>
  <si>
    <t>771574R11</t>
  </si>
  <si>
    <t>Montáž podlah keramických protiskluzných lepených flexibilním lepidlem</t>
  </si>
  <si>
    <t>1706943075</t>
  </si>
  <si>
    <t>154</t>
  </si>
  <si>
    <t>5976101R</t>
  </si>
  <si>
    <t>dlažba keramická protiskluzová, specifikace dle PD</t>
  </si>
  <si>
    <t>-12925633</t>
  </si>
  <si>
    <t>"plocha" 331,53</t>
  </si>
  <si>
    <t>"podstupnice" 36,0*0,18</t>
  </si>
  <si>
    <t>338,01*1,1 'Přepočtené koeficientem množství</t>
  </si>
  <si>
    <t>155</t>
  </si>
  <si>
    <t>771474R13</t>
  </si>
  <si>
    <t>Montáž soklů z dlaždic keramických lepených flexibilním lepidlem rovných</t>
  </si>
  <si>
    <t>-997796400</t>
  </si>
  <si>
    <t>"místnosti" 278,0</t>
  </si>
  <si>
    <t>"podesty" (1,515*2+2,865*2+1,2*2-0,9)*2</t>
  </si>
  <si>
    <t>156</t>
  </si>
  <si>
    <t>771474R33</t>
  </si>
  <si>
    <t>Montáž soklů z dlaždic keramických lepených flexibilním lepidlem schodišťových stupňovitých</t>
  </si>
  <si>
    <t>793955461</t>
  </si>
  <si>
    <t>"stupnice" 0,3*16*2</t>
  </si>
  <si>
    <t>"podstupnice" 0,18*16*2</t>
  </si>
  <si>
    <t>157</t>
  </si>
  <si>
    <t>5976100R</t>
  </si>
  <si>
    <t>sokl-dlažba keramická, specifikace dle PD</t>
  </si>
  <si>
    <t>-358652796</t>
  </si>
  <si>
    <t>"rovný" 298,52</t>
  </si>
  <si>
    <t>"schodiště" 15,36</t>
  </si>
  <si>
    <t>313,88*1,1 'Přepočtené koeficientem množství</t>
  </si>
  <si>
    <t>158</t>
  </si>
  <si>
    <t>771591115</t>
  </si>
  <si>
    <t>Podlahy - dokončovací práce spárování silikonem</t>
  </si>
  <si>
    <t>-847804215</t>
  </si>
  <si>
    <t>https://podminky.urs.cz/item/CS_URS_2023_02/771591115</t>
  </si>
  <si>
    <t>"dlažba/sokl" 298,52+15,36</t>
  </si>
  <si>
    <t>"dlažba/obklad" 436,6</t>
  </si>
  <si>
    <t>159</t>
  </si>
  <si>
    <t>771591112</t>
  </si>
  <si>
    <t>Izolace podlahy pod dlažbu nátěrem nebo stěrkou ve dvou vrstvách</t>
  </si>
  <si>
    <t>-1429165274</t>
  </si>
  <si>
    <t>https://podminky.urs.cz/item/CS_URS_2023_02/771591112</t>
  </si>
  <si>
    <t xml:space="preserve">vč. systémového řešení koutů a rohů </t>
  </si>
  <si>
    <t>160</t>
  </si>
  <si>
    <t>998771202</t>
  </si>
  <si>
    <t>Přesun hmot pro podlahy z dlaždic stanovený procentní sazbou (%) z ceny vodorovná dopravní vzdálenost do 50 m v objektech výšky přes 6 do 12 m</t>
  </si>
  <si>
    <t>352979793</t>
  </si>
  <si>
    <t>https://podminky.urs.cz/item/CS_URS_2023_02/998771202</t>
  </si>
  <si>
    <t>776</t>
  </si>
  <si>
    <t>Podlahy povlakové</t>
  </si>
  <si>
    <t>161</t>
  </si>
  <si>
    <t>776121321</t>
  </si>
  <si>
    <t>Příprava podkladu penetrace neředěná podlah</t>
  </si>
  <si>
    <t>153515179</t>
  </si>
  <si>
    <t>https://podminky.urs.cz/item/CS_URS_2023_02/776121321</t>
  </si>
  <si>
    <t>"skladba P01 - PVC" 385,7</t>
  </si>
  <si>
    <t>162</t>
  </si>
  <si>
    <t>776141122</t>
  </si>
  <si>
    <t>Příprava podkladu vyrovnání samonivelační stěrkou podlah min.pevnosti 30 MPa, tloušťky přes 3 do 5 mm</t>
  </si>
  <si>
    <t>-1943716094</t>
  </si>
  <si>
    <t>https://podminky.urs.cz/item/CS_URS_2023_02/776141122</t>
  </si>
  <si>
    <t>163</t>
  </si>
  <si>
    <t>776221R11</t>
  </si>
  <si>
    <t>Montáž podlahovin z PVC lepením, vč. přípravy podkladu</t>
  </si>
  <si>
    <t>1205735123</t>
  </si>
  <si>
    <t>164</t>
  </si>
  <si>
    <t>2841224R</t>
  </si>
  <si>
    <t>krytina podlahová PVC tl 2mm, specifikace dle PD</t>
  </si>
  <si>
    <t>1129605199</t>
  </si>
  <si>
    <t>385,7*1,1 'Přepočtené koeficientem množství</t>
  </si>
  <si>
    <t>165</t>
  </si>
  <si>
    <t>776421R11</t>
  </si>
  <si>
    <t>D+M lišta soklová PVC, specifikace dle PD</t>
  </si>
  <si>
    <t>-1679490485</t>
  </si>
  <si>
    <t>166</t>
  </si>
  <si>
    <t>776421R12</t>
  </si>
  <si>
    <t>D+M lišta přechodová, specifikace dle PD</t>
  </si>
  <si>
    <t>-1391070427</t>
  </si>
  <si>
    <t>"dlažba/PVC" 18*0,8</t>
  </si>
  <si>
    <t>167</t>
  </si>
  <si>
    <t>998776202</t>
  </si>
  <si>
    <t>Přesun hmot pro podlahy povlakové stanovený procentní sazbou (%) z ceny vodorovná dopravní vzdálenost do 50 m v objektech výšky přes 6 do 12 m</t>
  </si>
  <si>
    <t>1682967057</t>
  </si>
  <si>
    <t>https://podminky.urs.cz/item/CS_URS_2023_02/998776202</t>
  </si>
  <si>
    <t>781</t>
  </si>
  <si>
    <t>Dokončovací práce - obklady</t>
  </si>
  <si>
    <t>168</t>
  </si>
  <si>
    <t>781121011</t>
  </si>
  <si>
    <t>Příprava podkladu před provedením obkladu nátěr penetrační na stěnu</t>
  </si>
  <si>
    <t>1436778408</t>
  </si>
  <si>
    <t>https://podminky.urs.cz/item/CS_URS_2023_02/781121011</t>
  </si>
  <si>
    <t>169</t>
  </si>
  <si>
    <t>781131112</t>
  </si>
  <si>
    <t>Izolace stěny pod obklad izolace nátěrem nebo stěrkou ve dvou vrstvách</t>
  </si>
  <si>
    <t>-90659386</t>
  </si>
  <si>
    <t>https://podminky.urs.cz/item/CS_URS_2023_02/781131112</t>
  </si>
  <si>
    <t>170</t>
  </si>
  <si>
    <t>781474R11</t>
  </si>
  <si>
    <t>Montáž obkladů vnitřních stěn z dlaždic keramických lepených flexibilním lepidlem, vč. dodávky rohových a ukončovacích profilů</t>
  </si>
  <si>
    <t>1253427097</t>
  </si>
  <si>
    <t>koupelny</t>
  </si>
  <si>
    <t>"m.č. 3.07" (8,4-0,8)*2,02-0,6*0,2</t>
  </si>
  <si>
    <t>"m.č. 3.11" (9,2-0,8)*2,02-0,6*0,2</t>
  </si>
  <si>
    <t>"m.č. 3.13" (8,7-0,8)*2,02-0,6*0,2</t>
  </si>
  <si>
    <t>"m.č. 3.17" (7,9-0,8)*2,02</t>
  </si>
  <si>
    <t>"m.č. 3.20" (7,9-0,8)*2,02</t>
  </si>
  <si>
    <t>"m.č. 3.23" (8,1-0,8)*2,02</t>
  </si>
  <si>
    <t>"m.č. 3.25" (8,9-0,8)*2,02</t>
  </si>
  <si>
    <t>"m.č. 3.29" (7,7-0,8)*2,02</t>
  </si>
  <si>
    <t>"m.č. 3.31" (8,1-0,8)*2,02</t>
  </si>
  <si>
    <t>"m.č. 3.35" (7,4-0,8)*2,02</t>
  </si>
  <si>
    <t>"m.č. 3.37" (7,2-0,8)*2,02</t>
  </si>
  <si>
    <t>"m.č. 3.40" (7,9-0,8)*2,02</t>
  </si>
  <si>
    <t>"m.č. 3.43" (7,9-0,8)*2,02</t>
  </si>
  <si>
    <t>"m.č. 3.47" (8,7-0,8)*2,02-0,6*0,2</t>
  </si>
  <si>
    <t>"m.č. 3.49" (9,2-0,8)*2,02-0,6*0,2</t>
  </si>
  <si>
    <t>"m.č. 3.53" (8,4-0,8)*2,02-0,6*0,2</t>
  </si>
  <si>
    <t>"m.č. 3.60" (9,7-0,8)*2,02</t>
  </si>
  <si>
    <t>"m.č. 3.64" (8,7-0,8)*2,02-0,6*0,2</t>
  </si>
  <si>
    <t>"m.č. 3.67" (8,7-0,8)*2,02-0,6*0,2</t>
  </si>
  <si>
    <t>úklid</t>
  </si>
  <si>
    <t>"m.č. 3.05" (5,8-0,8)*2,02</t>
  </si>
  <si>
    <t>"m.č. 3.54" (5,8-0,8)*2,02</t>
  </si>
  <si>
    <t>kuchyňské linky</t>
  </si>
  <si>
    <t>1,5*0,85*19</t>
  </si>
  <si>
    <t>171</t>
  </si>
  <si>
    <t>5976102R</t>
  </si>
  <si>
    <t>obklad keramický hladký, specifikace dle PD</t>
  </si>
  <si>
    <t>-1677436953</t>
  </si>
  <si>
    <t>333,335*1,1 'Přepočtené koeficientem množství</t>
  </si>
  <si>
    <t>172</t>
  </si>
  <si>
    <t>781495115</t>
  </si>
  <si>
    <t>Obklad - dokončující práce ostatní práce spárování silikonem</t>
  </si>
  <si>
    <t>67971570</t>
  </si>
  <si>
    <t>https://podminky.urs.cz/item/CS_URS_2023_02/781495115</t>
  </si>
  <si>
    <t>kouty obklady</t>
  </si>
  <si>
    <t>"koupelny" 2,02*5*19</t>
  </si>
  <si>
    <t>"úklid" 2,02*4*2</t>
  </si>
  <si>
    <t>173</t>
  </si>
  <si>
    <t>998781202</t>
  </si>
  <si>
    <t>Přesun hmot pro obklady keramické stanovený procentní sazbou (%) z ceny vodorovná dopravní vzdálenost do 50 m v objektech výšky přes 6 do 12 m</t>
  </si>
  <si>
    <t>186455115</t>
  </si>
  <si>
    <t>https://podminky.urs.cz/item/CS_URS_2023_02/998781202</t>
  </si>
  <si>
    <t>784</t>
  </si>
  <si>
    <t>Dokončovací práce - malby a tapety</t>
  </si>
  <si>
    <t>174</t>
  </si>
  <si>
    <t>784181101</t>
  </si>
  <si>
    <t>Penetrace podkladu jednonásobná základní akrylátová bezbarvá v místnostech výšky do 3,80 m</t>
  </si>
  <si>
    <t>-341322811</t>
  </si>
  <si>
    <t>https://podminky.urs.cz/item/CS_URS_2023_02/784181101</t>
  </si>
  <si>
    <t>"W01 - obvodová stěna" 469,8</t>
  </si>
  <si>
    <t>"W01 - otvory do 4m2" 73,672</t>
  </si>
  <si>
    <t>"W02 - mezibytová" 289,4*2</t>
  </si>
  <si>
    <t>"W03 - bytová" 429,6*2</t>
  </si>
  <si>
    <t>"W04 - bytová" 210,385*2</t>
  </si>
  <si>
    <t>"W05 - bytová" 89,87*2</t>
  </si>
  <si>
    <t>"ostění - vnitřní" 373,7*0,15</t>
  </si>
  <si>
    <t>"čela příček" 41,4*0,23</t>
  </si>
  <si>
    <t>"podhled" 634,75</t>
  </si>
  <si>
    <t>"ostění bouraných otvorů" 27,824</t>
  </si>
  <si>
    <t>"keramické obklady" -333,335</t>
  </si>
  <si>
    <t>175</t>
  </si>
  <si>
    <t>784211101</t>
  </si>
  <si>
    <t>Malby z malířských směsí oděruvzdorných za mokra dvojnásobné, bílé za mokra oděruvzdorné výborně v místnostech výšky do 3,80 m</t>
  </si>
  <si>
    <t>-604098848</t>
  </si>
  <si>
    <t>https://podminky.urs.cz/item/CS_URS_2023_02/784211101</t>
  </si>
  <si>
    <t>176</t>
  </si>
  <si>
    <t>784211R01</t>
  </si>
  <si>
    <t>Příplatek k malbám za omyvatelné malby</t>
  </si>
  <si>
    <t>-2055724804</t>
  </si>
  <si>
    <t>"m.č. 3.07" (8,4-0,8)*0,6</t>
  </si>
  <si>
    <t>"m.č. 3.11" (9,2-0,8)*0,6</t>
  </si>
  <si>
    <t>"m.č. 3.13" (8,7-0,8)*0,6</t>
  </si>
  <si>
    <t>"m.č. 3.17" (7,9-0,8)*0,6</t>
  </si>
  <si>
    <t>"m.č. 3.20" (7,9-0,8)*0,6</t>
  </si>
  <si>
    <t>"m.č. 3.23" (8,1-0,8)*0,6</t>
  </si>
  <si>
    <t>"m.č. 3.25" (8,9-0,8)*0,6</t>
  </si>
  <si>
    <t>"m.č. 3.29" (7,7-0,8)*0,6</t>
  </si>
  <si>
    <t>"m.č. 3.31" (8,1-0,8)*0,6</t>
  </si>
  <si>
    <t>"m.č. 3.35" (7,4-0,8)*0,6</t>
  </si>
  <si>
    <t>"m.č. 3.37" (7,2-0,8)*0,6</t>
  </si>
  <si>
    <t>"m.č. 3.40" (7,9-0,8)*0,6</t>
  </si>
  <si>
    <t>"m.č. 3.43" (7,9-0,8)*0,6</t>
  </si>
  <si>
    <t>"m.č. 3.47" (8,7-0,8)*0,6</t>
  </si>
  <si>
    <t>"m.č. 3.49" (9,2-0,8)*0,6</t>
  </si>
  <si>
    <t>"m.č. 3.53" (8,4-0,8)*0,6</t>
  </si>
  <si>
    <t>"m.č. 3.60" (9,7-0,8)*0,6</t>
  </si>
  <si>
    <t>"m.č. 3.64" (8,7-0,8)*0,6</t>
  </si>
  <si>
    <t>"m.č. 3.67" (8,7-0,8)*0,6</t>
  </si>
  <si>
    <t>"m.č. 3.05" (5,8-0,8)*0,6</t>
  </si>
  <si>
    <t>"m.č. 3.54" (5,8-0,8)*0,6</t>
  </si>
  <si>
    <t>1,5*0,3*19</t>
  </si>
  <si>
    <t>0,6*1,15*19</t>
  </si>
  <si>
    <t>SO 01_B_2 - Lehká ocelová konstrukce</t>
  </si>
  <si>
    <t>PSV - PSV</t>
  </si>
  <si>
    <t xml:space="preserve">    B201 - Obvodové stěny</t>
  </si>
  <si>
    <t xml:space="preserve">    B202 - Nosné mezibytové stěny</t>
  </si>
  <si>
    <t xml:space="preserve">    B203 - Podpůrné sloupky</t>
  </si>
  <si>
    <t xml:space="preserve">    B204 - Vodorovný rošt předstěny</t>
  </si>
  <si>
    <t xml:space="preserve">    B205 - Atika</t>
  </si>
  <si>
    <t xml:space="preserve">    B206 - Střecha</t>
  </si>
  <si>
    <t xml:space="preserve">    B207 - Ostatní</t>
  </si>
  <si>
    <t>B201</t>
  </si>
  <si>
    <t>Obvodové stěny</t>
  </si>
  <si>
    <t>B201001</t>
  </si>
  <si>
    <t>výztuhy stojek 150</t>
  </si>
  <si>
    <t>2144161762</t>
  </si>
  <si>
    <t>P</t>
  </si>
  <si>
    <t>Poznámka k položce:
ref. výrobek Lindab Construline - výztuhy stojek ozn. AA 150
úplná specifikace dle PD</t>
  </si>
  <si>
    <t>B201002</t>
  </si>
  <si>
    <t>stojky 150/1,2</t>
  </si>
  <si>
    <t>962075566</t>
  </si>
  <si>
    <t>Poznámka k položce:
ref. výrobek Lindab Construline - stojky ozn. RY 150 1,2
úplná specifikace dle PD</t>
  </si>
  <si>
    <t>B201003</t>
  </si>
  <si>
    <t>stojky 150/1,5</t>
  </si>
  <si>
    <t>-2014538888</t>
  </si>
  <si>
    <t>Poznámka k položce:
ref. výrobek Lindab Construline - stojky ozn. RY 150 1,5
úplná specifikace dle PD</t>
  </si>
  <si>
    <t>B201004</t>
  </si>
  <si>
    <t>vodící profily 150</t>
  </si>
  <si>
    <t>1407017675</t>
  </si>
  <si>
    <t>Poznámka k položce:
ref. výrobek Lindab Construline - vodící profily ozn. SKY 150 1,5
úplná specifikace dle PD</t>
  </si>
  <si>
    <t>B201005</t>
  </si>
  <si>
    <t>konzolky otvorů 140</t>
  </si>
  <si>
    <t>1519400360</t>
  </si>
  <si>
    <t>Poznámka k položce:
ref. výrobek Lindab Construline - konzolky otvorů ozn. L50/50/1,5-140
úplná specifikace dle PD</t>
  </si>
  <si>
    <t>B201006</t>
  </si>
  <si>
    <t>nadpraží otvorů 700</t>
  </si>
  <si>
    <t>1641921192</t>
  </si>
  <si>
    <t>Poznámka k položce:
ref. výrobek Lindab Construline - nadpraží otvorů ozn. YVX 235/1,5-700
úplná specifikace dle PD</t>
  </si>
  <si>
    <t>B201007</t>
  </si>
  <si>
    <t>nadpraží otvorů 1290</t>
  </si>
  <si>
    <t>-280979171</t>
  </si>
  <si>
    <t>Poznámka k položce:
ref. výrobek Lindab Construline - nadpraží otvorů ozn. YVX 235/1,5-1290
úplná specifikace dle PD</t>
  </si>
  <si>
    <t>B201008</t>
  </si>
  <si>
    <t>nadpraží otvorů 1300</t>
  </si>
  <si>
    <t>-2059627609</t>
  </si>
  <si>
    <t>Poznámka k položce:
ref. výrobek Lindab Construline - nadpraží otvorů ozn. YVX 235/1,5-1300
úplná specifikace dle PD</t>
  </si>
  <si>
    <t>B201009</t>
  </si>
  <si>
    <t>nadpraží otvorů C</t>
  </si>
  <si>
    <t>-70496515</t>
  </si>
  <si>
    <t>Poznámka k položce:
ref. výrobek Lindab Construline - nadpraží otvorů ozn. C 150 1,5
úplná specifikace dle PD</t>
  </si>
  <si>
    <t>B201010</t>
  </si>
  <si>
    <t>zavětrování</t>
  </si>
  <si>
    <t>761911844</t>
  </si>
  <si>
    <t>Poznámka k položce:
ref. výrobek Lindab Construline - zavětrování ozn. BA 100/1,0
úplná specifikace dle PD</t>
  </si>
  <si>
    <t>B201011</t>
  </si>
  <si>
    <t>zesílení uchycení zavětrování 145</t>
  </si>
  <si>
    <t>-552016381</t>
  </si>
  <si>
    <t>Poznámka k položce:
ref. výrobek Lindab Construline - zesílení uchycení zavětrování ozn. P145x150/1,5
úplná specifikace dle PD</t>
  </si>
  <si>
    <t>B201012</t>
  </si>
  <si>
    <t>konzola zavětrování</t>
  </si>
  <si>
    <t>-2135831908</t>
  </si>
  <si>
    <t>Poznámka k položce:
ref. výrobek Lindab Construline - konzola zavětrování ozn. BA 100/1,0
úplná specifikace dle PD</t>
  </si>
  <si>
    <t>B201013</t>
  </si>
  <si>
    <t>šroub s nízkou hlavou</t>
  </si>
  <si>
    <t>-1273785806</t>
  </si>
  <si>
    <t>Poznámka k položce:
ref. výrobek Lindab Construline - šroub s nízkou hlavou ozn. SL4
úplná specifikace dle PD</t>
  </si>
  <si>
    <t>B201014</t>
  </si>
  <si>
    <t>nástavec k šroubu s nízkou hlavou</t>
  </si>
  <si>
    <t>-1437787280</t>
  </si>
  <si>
    <t>Poznámka k položce:
ref. výrobek Lindab Construline - nástavec k šroubu SL4 ozn. MHL
úplná specifikace dle PD</t>
  </si>
  <si>
    <t>B201015</t>
  </si>
  <si>
    <t>šroub</t>
  </si>
  <si>
    <t>2071940729</t>
  </si>
  <si>
    <t>Poznámka k položce:
ref. výrobek Lindab Construline - šroub ozn. SD6
úplná specifikace dle PD</t>
  </si>
  <si>
    <t>B201016</t>
  </si>
  <si>
    <t>nástavec k šroubu</t>
  </si>
  <si>
    <t>-1258805423</t>
  </si>
  <si>
    <t>Poznámka k položce:
ref. výrobek Lindab Construline - nástavec k šroubu SD6 ozn. MH
úplná specifikace dle PD</t>
  </si>
  <si>
    <t>B20100M1</t>
  </si>
  <si>
    <t>Montáž obvodových stěn z lehké ocelové konstrukce, vč. kotvení do stávající konstrukce, kompletní provedení dle PD</t>
  </si>
  <si>
    <t>-167562117</t>
  </si>
  <si>
    <t>B202</t>
  </si>
  <si>
    <t>Nosné mezibytové stěny</t>
  </si>
  <si>
    <t>B202001</t>
  </si>
  <si>
    <t>výztuhy stojek 120</t>
  </si>
  <si>
    <t>-1048038279</t>
  </si>
  <si>
    <t>Poznámka k položce:
ref. výrobek Lindab Construline - výztuhy stojek ozn. AA 120
úplná specifikace dle PD</t>
  </si>
  <si>
    <t>B202002</t>
  </si>
  <si>
    <t>stojky 120/1,2</t>
  </si>
  <si>
    <t>1096449068</t>
  </si>
  <si>
    <t>Poznámka k položce:
ref. výrobek Lindab Construline - stojky ozn. RY 120 1,2
úplná specifikace dle PD</t>
  </si>
  <si>
    <t>B202003</t>
  </si>
  <si>
    <t>stojky 120/1,5</t>
  </si>
  <si>
    <t>-1378795839</t>
  </si>
  <si>
    <t>Poznámka k položce:
ref. výrobek Lindab Construline - stojky ozn. RY 120 1,5
úplná specifikace dle PD</t>
  </si>
  <si>
    <t>B202004</t>
  </si>
  <si>
    <t>vodící profily 120</t>
  </si>
  <si>
    <t>-641131162</t>
  </si>
  <si>
    <t>Poznámka k položce:
ref. výrobek Lindab Construline - vodící profily ozn. SKY 120 1,5
úplná specifikace dle PD</t>
  </si>
  <si>
    <t>B202005</t>
  </si>
  <si>
    <t>konzolky otvorů 110</t>
  </si>
  <si>
    <t>1220630393</t>
  </si>
  <si>
    <t>Poznámka k položce:
ref. výrobek Lindab Construline - konzolky otvorů ozn. L50/50/1,5-110
úplná specifikace dle PD</t>
  </si>
  <si>
    <t>B202006</t>
  </si>
  <si>
    <t>nadpraží otvorů 930</t>
  </si>
  <si>
    <t>1342263495</t>
  </si>
  <si>
    <t>Poznámka k položce:
ref. výrobek Lindab Construline - nadpraží otvorů ozn. YVX 235/1,5-930
úplná specifikace dle PD</t>
  </si>
  <si>
    <t>B202010</t>
  </si>
  <si>
    <t>-1803782721</t>
  </si>
  <si>
    <t>B202011</t>
  </si>
  <si>
    <t>zesílení uchycení zavětrování 115</t>
  </si>
  <si>
    <t>-1305928688</t>
  </si>
  <si>
    <t>Poznámka k položce:
ref. výrobek Lindab Construline - zesílení uchycení zavětrování ozn. P115x150/1,5
úplná specifikace dle PD</t>
  </si>
  <si>
    <t>B202012</t>
  </si>
  <si>
    <t>272415153</t>
  </si>
  <si>
    <t>B202013</t>
  </si>
  <si>
    <t>82302111</t>
  </si>
  <si>
    <t>B202014</t>
  </si>
  <si>
    <t>-1404094816</t>
  </si>
  <si>
    <t>B202015</t>
  </si>
  <si>
    <t>1540689123</t>
  </si>
  <si>
    <t>B202016</t>
  </si>
  <si>
    <t>1844926166</t>
  </si>
  <si>
    <t>B20200M1</t>
  </si>
  <si>
    <t>Montáž nosných mezibytových stěn z lehké ocelové konstrukce, kompletní provedení dle PD</t>
  </si>
  <si>
    <t>-378726106</t>
  </si>
  <si>
    <t>B203</t>
  </si>
  <si>
    <t>Podpůrné sloupky</t>
  </si>
  <si>
    <t>B203001</t>
  </si>
  <si>
    <t>sloupek dl. 2765 mm</t>
  </si>
  <si>
    <t>2042919072</t>
  </si>
  <si>
    <t>Poznámka k položce:
ref. výrobek Lindab Construline - SLOUPEK dl.2765
úplná specifikace dle PD</t>
  </si>
  <si>
    <t>B203002</t>
  </si>
  <si>
    <t>sloupek dl. 3415 mm</t>
  </si>
  <si>
    <t>-1631825247</t>
  </si>
  <si>
    <t>Poznámka k položce:
ref. výrobek Lindab Construline - SLOUPEK dl.3415
úplná specifikace dle PD</t>
  </si>
  <si>
    <t>B203003</t>
  </si>
  <si>
    <t>šroub uchycení překladů</t>
  </si>
  <si>
    <t>-797084095</t>
  </si>
  <si>
    <t>Poznámka k položce:
ref. výrobek Lindab Construline - šroub uchycení překladů TDBL
úplná specifikace dle PD</t>
  </si>
  <si>
    <t>B20300M1</t>
  </si>
  <si>
    <t>Montáž podpůrných sloupků z lehké ocelové konstrukce, kompletní provedení dle PD</t>
  </si>
  <si>
    <t>-2127139146</t>
  </si>
  <si>
    <t>B204</t>
  </si>
  <si>
    <t>Vodorovný rošt předstěny</t>
  </si>
  <si>
    <t>B2023001</t>
  </si>
  <si>
    <t>vodorovný profil</t>
  </si>
  <si>
    <t>-56057535</t>
  </si>
  <si>
    <t>Poznámka k položce:
ref. výrobek Lindab Construline - vodorovný profil ozn. RZ50/50/50/0,7-3000
úplná specifikace dle PD</t>
  </si>
  <si>
    <t>B2023002</t>
  </si>
  <si>
    <t>profil do rohů</t>
  </si>
  <si>
    <t>-110405064</t>
  </si>
  <si>
    <t>Poznámka k položce:
ref. výrobek Lindab Construline - profil do rohů ozn. UZ50/50/30/0,7-3000
úplná specifikace dle PD</t>
  </si>
  <si>
    <t>B2023003</t>
  </si>
  <si>
    <t>profil kolem otvorů</t>
  </si>
  <si>
    <t>397813379</t>
  </si>
  <si>
    <t>Poznámka k položce:
ref. výrobek Lindab Construline - profil kolem otvorů ozn. UZ100/50/50/0,7-3000
úplná specifikace dle PD</t>
  </si>
  <si>
    <t>B2023004</t>
  </si>
  <si>
    <t>šroub B08</t>
  </si>
  <si>
    <t>-880259806</t>
  </si>
  <si>
    <t>Poznámka k položce:
ref. výrobek Lindab Construline -šroub ozn. B08
úplná specifikace dle PD</t>
  </si>
  <si>
    <t>B20400M1</t>
  </si>
  <si>
    <t>Montáž vodorovného roštu předstěny z lehké ocelové konstrukce, kompletní provedení dle PD</t>
  </si>
  <si>
    <t>1624824693</t>
  </si>
  <si>
    <t>"obvodové stěny" 469,756</t>
  </si>
  <si>
    <t>"mezibytové nosné stěny" 289,393</t>
  </si>
  <si>
    <t>B205</t>
  </si>
  <si>
    <t>Atika</t>
  </si>
  <si>
    <t>B204001</t>
  </si>
  <si>
    <t>stojky 150/1,0</t>
  </si>
  <si>
    <t>79218888</t>
  </si>
  <si>
    <t>Poznámka k položce:
ref. výrobek Lindab Construline - stojky ozn. C 150 1,0
úplná specifikace dle PD</t>
  </si>
  <si>
    <t>B204002</t>
  </si>
  <si>
    <t>vodící profily</t>
  </si>
  <si>
    <t>-1587914277</t>
  </si>
  <si>
    <t>Poznámka k položce:
ref. výrobek Lindab Construline - vodící profily ozn. U 150 1,0
úplná specifikace dle PD</t>
  </si>
  <si>
    <t>B204003</t>
  </si>
  <si>
    <t>výztuha uchycení prosklení 150/1,5</t>
  </si>
  <si>
    <t>-1535108562</t>
  </si>
  <si>
    <t>Poznámka k položce:
ref. výrobek Lindab Construline - výztuha uchycení prosklení ozn. C 150 1,5
úplná specifikace dle PD</t>
  </si>
  <si>
    <t>B204004</t>
  </si>
  <si>
    <t>výztuha uchycení prosklení 200/2,0</t>
  </si>
  <si>
    <t>-1675235654</t>
  </si>
  <si>
    <t>Poznámka k položce:
ref. výrobek Lindab Construline - výztuha uchycení prosklení ozn. U 200 2,0
úplná specifikace dle PD</t>
  </si>
  <si>
    <t>B204005</t>
  </si>
  <si>
    <t>kotvení atiky 30</t>
  </si>
  <si>
    <t>-1557458688</t>
  </si>
  <si>
    <t>Poznámka k položce:
ref. výrobek Lindab Construline - kotvení atiky ozn. L30/50/1,5-2000
úplná specifikace dle PD</t>
  </si>
  <si>
    <t>B204006</t>
  </si>
  <si>
    <t>kotvení atiky 80</t>
  </si>
  <si>
    <t>-329905010</t>
  </si>
  <si>
    <t>Poznámka k položce:
ref. výrobek Lindab Construline - kotvení atiky ozn. L80/50/1,5-2000
úplná specifikace dle PD</t>
  </si>
  <si>
    <t>B204007</t>
  </si>
  <si>
    <t>-610111075</t>
  </si>
  <si>
    <t>B204008</t>
  </si>
  <si>
    <t>204837207</t>
  </si>
  <si>
    <t>B204009</t>
  </si>
  <si>
    <t>59054724</t>
  </si>
  <si>
    <t>B204010</t>
  </si>
  <si>
    <t>1562952228</t>
  </si>
  <si>
    <t>B20450M1</t>
  </si>
  <si>
    <t>Montáž atiky z lehké ocelové konstrukce, kompletní provedení dle PD</t>
  </si>
  <si>
    <t>609492892</t>
  </si>
  <si>
    <t>B206</t>
  </si>
  <si>
    <t>Střecha</t>
  </si>
  <si>
    <t>B205001</t>
  </si>
  <si>
    <t>stropnice 1,5</t>
  </si>
  <si>
    <t>512528421</t>
  </si>
  <si>
    <t>Poznámka k položce:
ref. výrobek Lindab Construline - stropnice ozn. C 250 1,5
úplná specifikace dle PD</t>
  </si>
  <si>
    <t>B205002</t>
  </si>
  <si>
    <t>stropnice 2,0</t>
  </si>
  <si>
    <t>514031859</t>
  </si>
  <si>
    <t>Poznámka k položce:
ref. výrobek Lindab Construline - stropnice ozn. C 250 2,0
úplná specifikace dle PD</t>
  </si>
  <si>
    <t>B205003</t>
  </si>
  <si>
    <t>stropnice 2,5</t>
  </si>
  <si>
    <t>959836415</t>
  </si>
  <si>
    <t>Poznámka k položce:
ref. výrobek Lindab Construline - stropnice ozn. C 250 2,5
úplná specifikace dle PD</t>
  </si>
  <si>
    <t>B205004</t>
  </si>
  <si>
    <t>vodící</t>
  </si>
  <si>
    <t>850954932</t>
  </si>
  <si>
    <t>Poznámka k položce:
ref. výrobek Lindab Construline - vodící ozn. U 250 1,5
úplná specifikace dle PD</t>
  </si>
  <si>
    <t>B205005</t>
  </si>
  <si>
    <t>konzolky spojení C s U</t>
  </si>
  <si>
    <t>-1578761423</t>
  </si>
  <si>
    <t>Poznámka k položce:
ref. výrobek Lindab Construline -konzolky spojení C s U ozn. L80/80/2,0-220
úplná specifikace dle PD</t>
  </si>
  <si>
    <t>B205006</t>
  </si>
  <si>
    <t>1218598045</t>
  </si>
  <si>
    <t>B206007</t>
  </si>
  <si>
    <t>-81006723</t>
  </si>
  <si>
    <t>B20600M1</t>
  </si>
  <si>
    <t>Montáž střechy z lehké ocelové konstrukce, kompletní provedení dle PD</t>
  </si>
  <si>
    <t>-238530753</t>
  </si>
  <si>
    <t>B207</t>
  </si>
  <si>
    <t>Ostatní</t>
  </si>
  <si>
    <t>B20700M1</t>
  </si>
  <si>
    <t>Montážní dokumentace</t>
  </si>
  <si>
    <t>966695625</t>
  </si>
  <si>
    <t>B20700M2</t>
  </si>
  <si>
    <t>Přesun hmot, doprava</t>
  </si>
  <si>
    <t>860286520</t>
  </si>
  <si>
    <t>B20700M3</t>
  </si>
  <si>
    <t>D+M kotvení do stávajících konstrukcí dle PD</t>
  </si>
  <si>
    <t>-1064108184</t>
  </si>
  <si>
    <t>B20700M4</t>
  </si>
  <si>
    <t>D+M provizorní zaizolování míst, kde jsou osazovány stojky</t>
  </si>
  <si>
    <t>-931370128</t>
  </si>
  <si>
    <t>SO 01_B_3 - Přístavba</t>
  </si>
  <si>
    <t xml:space="preserve">    1 - Zemní práce</t>
  </si>
  <si>
    <t xml:space="preserve">    2 - Zakládání</t>
  </si>
  <si>
    <t xml:space="preserve">    711 - Izolace proti vodě, vlhkosti a plynům</t>
  </si>
  <si>
    <t xml:space="preserve">    775 - Podlahy skládané</t>
  </si>
  <si>
    <t xml:space="preserve">    783 - Dokončovací práce - nátěry</t>
  </si>
  <si>
    <t xml:space="preserve">    VYT - Výtah</t>
  </si>
  <si>
    <t>Zemní práce</t>
  </si>
  <si>
    <t>131251104</t>
  </si>
  <si>
    <t>Hloubení nezapažených jam a zářezů strojně s urovnáním dna do předepsaného profilu a spádu v hornině třídy těžitelnosti I skupiny 3 přes 100 do 500 m3</t>
  </si>
  <si>
    <t>1199977626</t>
  </si>
  <si>
    <t>https://podminky.urs.cz/item/CS_URS_2023_02/131251104</t>
  </si>
  <si>
    <t>nové založení - šachta</t>
  </si>
  <si>
    <t>3,66*2,9*1,05</t>
  </si>
  <si>
    <t>(4,66*2+2,9)*1,05*1,0/2</t>
  </si>
  <si>
    <t>131251204</t>
  </si>
  <si>
    <t>Hloubení zapažených jam a zářezů strojně s urovnáním dna do předepsaného profilu a spádu v hornině třídy těžitelnosti I skupiny 3 přes 100 do 500 m3</t>
  </si>
  <si>
    <t>1072763773</t>
  </si>
  <si>
    <t>https://podminky.urs.cz/item/CS_URS_2023_02/131251204</t>
  </si>
  <si>
    <t>pasy pažené ochoz</t>
  </si>
  <si>
    <t>2,2*3,1*3,64*3</t>
  </si>
  <si>
    <t>pasy pažené přístavba</t>
  </si>
  <si>
    <t>2,65*8,8*1,6*2</t>
  </si>
  <si>
    <t>132251102</t>
  </si>
  <si>
    <t>Hloubení nezapažených rýh šířky do 800 mm strojně s urovnáním dna do předepsaného profilu a spádu v hornině třídy těžitelnosti I skupiny 3 přes 20 do 50 m3</t>
  </si>
  <si>
    <t>1418071802</t>
  </si>
  <si>
    <t>https://podminky.urs.cz/item/CS_URS_2023_02/132251102</t>
  </si>
  <si>
    <t>pasy ochoz lité do rýhy</t>
  </si>
  <si>
    <t>0,4*0,84*(3,12+1,41+1,43*2)*2</t>
  </si>
  <si>
    <t>0,4*0,74*2,0*2</t>
  </si>
  <si>
    <t>0,4*1,5*1,75*2</t>
  </si>
  <si>
    <t>0,6*0,8*2,4</t>
  </si>
  <si>
    <t>0,6*0,6*1,2*2</t>
  </si>
  <si>
    <t>132251252</t>
  </si>
  <si>
    <t>Hloubení nezapažených rýh šířky přes 800 do 2 000 mm strojně s urovnáním dna do předepsaného profilu a spádu v hornině třídy těžitelnosti I skupiny 3 přes 20 do 50 m3</t>
  </si>
  <si>
    <t>-841432301</t>
  </si>
  <si>
    <t>https://podminky.urs.cz/item/CS_URS_2023_02/132251252</t>
  </si>
  <si>
    <t>pasy/patky ochoz svahované</t>
  </si>
  <si>
    <t>1,1*(5,12+2,41+1,43+2,23+3,0)*2</t>
  </si>
  <si>
    <t>133251104</t>
  </si>
  <si>
    <t>Hloubení nezapažených šachet strojně v hornině třídy těžitelnosti I skupiny 3 přes 100 m3</t>
  </si>
  <si>
    <t>1058873811</t>
  </si>
  <si>
    <t>https://podminky.urs.cz/item/CS_URS_2023_02/133251104</t>
  </si>
  <si>
    <t>patky svahované část svahovaná</t>
  </si>
  <si>
    <t>1,8*(2,14+0,6)*2*3</t>
  </si>
  <si>
    <t>1,8*(2,2+0,8)*2*3</t>
  </si>
  <si>
    <t>1,6*(2,25+0,6)*2*2</t>
  </si>
  <si>
    <t>3,3*2,2+3,3*0,6*2</t>
  </si>
  <si>
    <t>patky svahované část litá do rýhy</t>
  </si>
  <si>
    <t>0,6*0,6*0,6*3</t>
  </si>
  <si>
    <t>0,8*0,8*0,6*2</t>
  </si>
  <si>
    <t>0,8*0,8*0,5</t>
  </si>
  <si>
    <t>0,6*0,8*0,5*2</t>
  </si>
  <si>
    <t>133254104</t>
  </si>
  <si>
    <t>Hloubení zapažených šachet strojně v hornině třídy těžitelnosti I skupiny 3 přes 100 m3</t>
  </si>
  <si>
    <t>-325358907</t>
  </si>
  <si>
    <t>https://podminky.urs.cz/item/CS_URS_2023_02/133254104</t>
  </si>
  <si>
    <t>patky pažené přístřešky</t>
  </si>
  <si>
    <t>3,0*1,4*1,6*4</t>
  </si>
  <si>
    <t>3,0*2,4*1,6*4</t>
  </si>
  <si>
    <t>2,4*2,4*3,1</t>
  </si>
  <si>
    <t>2,2*2,4*3,1*2</t>
  </si>
  <si>
    <t>1,4*2,4*3,1</t>
  </si>
  <si>
    <t>2,4*2,2*3,1</t>
  </si>
  <si>
    <t>151101201</t>
  </si>
  <si>
    <t>Zřízení pažení stěn výkopu bez rozepření nebo vzepření příložné, hloubky do 4 m</t>
  </si>
  <si>
    <t>285976596</t>
  </si>
  <si>
    <t>https://podminky.urs.cz/item/CS_URS_2023_02/151101201</t>
  </si>
  <si>
    <t>(3,64*2+2,2+1,0)*3,0*2</t>
  </si>
  <si>
    <t>(3,64*2+2,2)*3,0</t>
  </si>
  <si>
    <t>(3,0+2,4)*1,6</t>
  </si>
  <si>
    <t>(3,0*2+2,4)*1,6*3</t>
  </si>
  <si>
    <t>(3,0+2,4)*1,5</t>
  </si>
  <si>
    <t>(3,0*2+2,4)*1,5*3</t>
  </si>
  <si>
    <t>2,4*4*3,0</t>
  </si>
  <si>
    <t>(2,2*2+2,4)*3,0*2</t>
  </si>
  <si>
    <t>(1,4*2+2,4)*3,0</t>
  </si>
  <si>
    <t>(2,2+2,4)*3,0</t>
  </si>
  <si>
    <t>8,8*1,6*2</t>
  </si>
  <si>
    <t>151101211</t>
  </si>
  <si>
    <t>Odstranění pažení stěn výkopu bez rozepření nebo vzepření s uložením pažin na vzdálenost do 3 m od okraje výkopu příložné, hloubky do 4 m</t>
  </si>
  <si>
    <t>-222452404</t>
  </si>
  <si>
    <t>https://podminky.urs.cz/item/CS_URS_2023_02/151101211</t>
  </si>
  <si>
    <t>151101301</t>
  </si>
  <si>
    <t>Zřízení rozepření zapažených stěn výkopů s potřebným přepažováním při pažení příložném, hloubky do 4 m</t>
  </si>
  <si>
    <t>512561210</t>
  </si>
  <si>
    <t>https://podminky.urs.cz/item/CS_URS_2023_02/151101301</t>
  </si>
  <si>
    <t>151101311</t>
  </si>
  <si>
    <t>Odstranění rozepření stěn výkopů s uložením materiálu na vzdálenost do 3 m od okraje výkopu pažení příložného, hloubky do 4 m</t>
  </si>
  <si>
    <t>-902770064</t>
  </si>
  <si>
    <t>https://podminky.urs.cz/item/CS_URS_2023_02/151101311</t>
  </si>
  <si>
    <t>167151111</t>
  </si>
  <si>
    <t>Nakládání, skládání a překládání neulehlého výkopku nebo sypaniny strojně nakládání, množství přes 100 m3, z hornin třídy těžitelnosti I, skupiny 1 až 3</t>
  </si>
  <si>
    <t>-1757524176</t>
  </si>
  <si>
    <t>https://podminky.urs.cz/item/CS_URS_2023_02/167151111</t>
  </si>
  <si>
    <t>"k likvidaci" 53,364</t>
  </si>
  <si>
    <t>"zpětné zásypy" 398,775</t>
  </si>
  <si>
    <t>174151101</t>
  </si>
  <si>
    <t>Zásyp sypaninou z jakékoliv horniny strojně s uložením výkopku ve vrstvách se zhutněním jam, šachet, rýh nebo kolem objektů v těchto vykopávkách</t>
  </si>
  <si>
    <t>-823894242</t>
  </si>
  <si>
    <t>https://podminky.urs.cz/item/CS_URS_2023_02/174151101</t>
  </si>
  <si>
    <t>pažené pasy ochoz</t>
  </si>
  <si>
    <t>-(0,6*0,6*2,4+0,4*2,5*2,2)*3</t>
  </si>
  <si>
    <t>pasy svahované ochoz</t>
  </si>
  <si>
    <t>-0,25*0,75*(3,0+1,41+1,43*2)*2</t>
  </si>
  <si>
    <t>patky svahované ochoz</t>
  </si>
  <si>
    <t>-0,4*0,4*1,0*8</t>
  </si>
  <si>
    <t>-0,4*1,11*1,0*2</t>
  </si>
  <si>
    <t>-0,4*0,4*1,6*8</t>
  </si>
  <si>
    <t>-0,4*0,4*3,1*6</t>
  </si>
  <si>
    <t>-0,4*1,63*1,6</t>
  </si>
  <si>
    <t>-0,6*1,6*1,65*2</t>
  </si>
  <si>
    <t>-0,4*1,8*1,63</t>
  </si>
  <si>
    <t>-0,4*1,5*1,75*2</t>
  </si>
  <si>
    <t>-0,6*1,75*1,5*2</t>
  </si>
  <si>
    <t>162251102</t>
  </si>
  <si>
    <t>Vodorovné přemístění výkopku nebo sypaniny po suchu na obvyklém dopravním prostředku, bez naložení výkopku, avšak se složením bez rozhrnutí z horniny třídy těžitelnosti I skupiny 1 až 3 na vzdálenost přes 20 do 50 m</t>
  </si>
  <si>
    <t>1030469627</t>
  </si>
  <si>
    <t>https://podminky.urs.cz/item/CS_URS_2023_02/162251102</t>
  </si>
  <si>
    <t>výkopek na meziskládku</t>
  </si>
  <si>
    <t>17,561+149,098+10,266+31,218+93,66+150,336</t>
  </si>
  <si>
    <t>ke zpětným zásypům</t>
  </si>
  <si>
    <t>398,775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</si>
  <si>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</si>
  <si>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</si>
  <si>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-220344762</t>
  </si>
  <si>
    <t>https://podminky.urs.cz/item/CS_URS_2023_02/162751117</t>
  </si>
  <si>
    <t>"vytěžená zemina" 452,139</t>
  </si>
  <si>
    <t>"zpětné zásypy" -398,775</t>
  </si>
  <si>
    <t>171201221</t>
  </si>
  <si>
    <t>-325085459</t>
  </si>
  <si>
    <t>https://podminky.urs.cz/item/CS_URS_2023_02/171201221</t>
  </si>
  <si>
    <t>"zemina k likvidaci" 53,364</t>
  </si>
  <si>
    <t>53,364*2 'Přepočtené koeficientem množství</t>
  </si>
  <si>
    <t>Zakládání</t>
  </si>
  <si>
    <t>271532212</t>
  </si>
  <si>
    <t>Podsyp pod základové konstrukce se zhutněním a urovnáním povrchu z kameniva hrubého, frakce 16 - 32 mm</t>
  </si>
  <si>
    <t>-1729782337</t>
  </si>
  <si>
    <t>https://podminky.urs.cz/item/CS_URS_2023_02/271532212</t>
  </si>
  <si>
    <t>skladba P05 - Podlaha skladu, tl. 100 mm</t>
  </si>
  <si>
    <t>2,23*3,12*0,1*2</t>
  </si>
  <si>
    <t>skladba P08 - Podlaha přístavby, tl. 200 mm</t>
  </si>
  <si>
    <t>8,95*1,8*0,2*2</t>
  </si>
  <si>
    <t xml:space="preserve">pod přístřešky, tl. 100 mm </t>
  </si>
  <si>
    <t>7,37*2,0*0,1</t>
  </si>
  <si>
    <t>7,27*2,0*0,1</t>
  </si>
  <si>
    <t>11,67*1,25*0,1</t>
  </si>
  <si>
    <t>273321411</t>
  </si>
  <si>
    <t>Základy z betonu železového (bez výztuže) desky z betonu bez zvláštních nároků na prostředí tř. C 20/25</t>
  </si>
  <si>
    <t>-1657517463</t>
  </si>
  <si>
    <t>https://podminky.urs.cz/item/CS_URS_2023_02/273321411</t>
  </si>
  <si>
    <t>deska šachta tl. 250 mm</t>
  </si>
  <si>
    <t>2,9*3,66*0,25</t>
  </si>
  <si>
    <t>273351121</t>
  </si>
  <si>
    <t>Bednění základů desek zřízení</t>
  </si>
  <si>
    <t>-257174365</t>
  </si>
  <si>
    <t>https://podminky.urs.cz/item/CS_URS_2023_02/273351121</t>
  </si>
  <si>
    <t>deska šachta tl. 250 mm + podkladní beton 100 mm</t>
  </si>
  <si>
    <t>(2,9+3,66*2)*0,35</t>
  </si>
  <si>
    <t>273351122</t>
  </si>
  <si>
    <t>Bednění základů desek odstranění</t>
  </si>
  <si>
    <t>1365121270</t>
  </si>
  <si>
    <t>https://podminky.urs.cz/item/CS_URS_2023_02/273351122</t>
  </si>
  <si>
    <t>273361821</t>
  </si>
  <si>
    <t>Výztuž základů desek z betonářské oceli 10 505 (R) nebo BSt 500</t>
  </si>
  <si>
    <t>1998534478</t>
  </si>
  <si>
    <t>https://podminky.urs.cz/item/CS_URS_2023_02/273361821</t>
  </si>
  <si>
    <t>výtah základová deska 250 mm = 150 kg/m3</t>
  </si>
  <si>
    <t>2,654*0,15</t>
  </si>
  <si>
    <t>274313711</t>
  </si>
  <si>
    <t>Základy z betonu prostého pasy betonu kamenem neprokládaného tř. C 20/25</t>
  </si>
  <si>
    <t>87595963</t>
  </si>
  <si>
    <t>https://podminky.urs.cz/item/CS_URS_2023_02/274313711</t>
  </si>
  <si>
    <t>pasy ochoz pažené</t>
  </si>
  <si>
    <t>2,4*0,6*0,6*3</t>
  </si>
  <si>
    <t>2,2*0,4*2,5*3</t>
  </si>
  <si>
    <t>pasy sklady - do rýhy</t>
  </si>
  <si>
    <t>(3,12+1,41+1,43*2)*0,4*0,84*2</t>
  </si>
  <si>
    <t>pasy venkovní schodiště - do rýhy</t>
  </si>
  <si>
    <t>0,4*0,84*2,0*2</t>
  </si>
  <si>
    <t>pasy ochoz - do rýhy</t>
  </si>
  <si>
    <t>1,2*0,6*0,6*2</t>
  </si>
  <si>
    <t>2,4*0,6*0,8</t>
  </si>
  <si>
    <t>pasy přístavba pažené</t>
  </si>
  <si>
    <t>1,63*0,4*1,6</t>
  </si>
  <si>
    <t>1,65*0,6*1,6*2</t>
  </si>
  <si>
    <t>1,63*0,4*1,85</t>
  </si>
  <si>
    <t>1,75*0,4*1,5</t>
  </si>
  <si>
    <t>1,43*0,6*1,5*2</t>
  </si>
  <si>
    <t>1,43*0,4*1,5</t>
  </si>
  <si>
    <t>274351121</t>
  </si>
  <si>
    <t>Bednění základů pasů rovné zřízení</t>
  </si>
  <si>
    <t>324606694</t>
  </si>
  <si>
    <t>https://podminky.urs.cz/item/CS_URS_2023_02/274351121</t>
  </si>
  <si>
    <t>(2,4+0,6)*2*0,6*3</t>
  </si>
  <si>
    <t>(2,2+0,4)*2*2,5*3</t>
  </si>
  <si>
    <t>(1,63+0,4)*1,6</t>
  </si>
  <si>
    <t>(1,65*2+0,6)*1,6*2</t>
  </si>
  <si>
    <t>(1,63+0,4)*1,85</t>
  </si>
  <si>
    <t>(1,75+0,4)*1,5</t>
  </si>
  <si>
    <t>(1,43*2+0,6)*1,5*2</t>
  </si>
  <si>
    <t>(1,43+0,4)*1,5</t>
  </si>
  <si>
    <t>274351122</t>
  </si>
  <si>
    <t>Bednění základů pasů rovné odstranění</t>
  </si>
  <si>
    <t>1542326219</t>
  </si>
  <si>
    <t>https://podminky.urs.cz/item/CS_URS_2023_02/274351122</t>
  </si>
  <si>
    <t>275313711</t>
  </si>
  <si>
    <t>Základy z betonu prostého patky a bloky z betonu kamenem neprokládaného tř. C 20/25</t>
  </si>
  <si>
    <t>-890734409</t>
  </si>
  <si>
    <t>https://podminky.urs.cz/item/CS_URS_2023_02/275313711</t>
  </si>
  <si>
    <t>patky svahované ochoz - část litá do rýhy</t>
  </si>
  <si>
    <t>patky ochoz - svahovaná část</t>
  </si>
  <si>
    <t>0,4*0,4*1,0*8</t>
  </si>
  <si>
    <t>patky pažené přístřešek</t>
  </si>
  <si>
    <t>0,4*0,4*1,6*8</t>
  </si>
  <si>
    <t>0,4*0,4*3,1*9</t>
  </si>
  <si>
    <t>0,4*0,4*1,5*8</t>
  </si>
  <si>
    <t>275351121</t>
  </si>
  <si>
    <t>Bednění základů patek zřízení</t>
  </si>
  <si>
    <t>-1069221631</t>
  </si>
  <si>
    <t>https://podminky.urs.cz/item/CS_URS_2023_02/275351121</t>
  </si>
  <si>
    <t>0,4*4*1,0*8</t>
  </si>
  <si>
    <t>0,4*4*1,6*8</t>
  </si>
  <si>
    <t>0,4*4*3,1*9</t>
  </si>
  <si>
    <t>0,4*4*1,5*8</t>
  </si>
  <si>
    <t>-0,4*1,6*4</t>
  </si>
  <si>
    <t>-0,4*3,1*5</t>
  </si>
  <si>
    <t>-0,4*1,5*5</t>
  </si>
  <si>
    <t>275351122</t>
  </si>
  <si>
    <t>Bednění základů patek odstranění</t>
  </si>
  <si>
    <t>1539191822</t>
  </si>
  <si>
    <t>https://podminky.urs.cz/item/CS_URS_2023_02/275351122</t>
  </si>
  <si>
    <t>274361R21</t>
  </si>
  <si>
    <t>Výztuž základů betonářské oceli 10 505 (R) nebo BSt 500 - nakotvení sloupů do základových konstrukcí, kompletní provedení</t>
  </si>
  <si>
    <t>-1208567205</t>
  </si>
  <si>
    <t>přístavba základy, nakotvení sloupů = 19,5 kg/1 základ</t>
  </si>
  <si>
    <t>16*19,5/1000</t>
  </si>
  <si>
    <t>ochoz základy, nakotvení sloupů = 19,5 kg/1 základ</t>
  </si>
  <si>
    <t>20*19,5/1000</t>
  </si>
  <si>
    <t>přístřešek základy, nakotvení sloupů = 19,5 kg/1 základ</t>
  </si>
  <si>
    <t>25*19,5/1000</t>
  </si>
  <si>
    <t>279113R41</t>
  </si>
  <si>
    <t>Základové zdi z tvárnic ztraceného bednění včetně výplně z betonu bez zvláštních nároků na vliv prostředí třídy C 20/25, tloušťky zdiva 100 mm - přizdívka</t>
  </si>
  <si>
    <t>200515004</t>
  </si>
  <si>
    <t>skladba W09 - stěna výtahu pod terénem</t>
  </si>
  <si>
    <t>(3,4+2,6)*2*1,2</t>
  </si>
  <si>
    <t>pasy pod sklady - přizdívka</t>
  </si>
  <si>
    <t>1,83*0,75*2</t>
  </si>
  <si>
    <t>279113143</t>
  </si>
  <si>
    <t>Základové zdi z tvárnic ztraceného bednění včetně výplně z betonu bez zvláštních nároků na vliv prostředí třídy C 20/25, tloušťky zdiva přes 200 do 250 mm</t>
  </si>
  <si>
    <t>-445056920</t>
  </si>
  <si>
    <t>https://podminky.urs.cz/item/CS_URS_2023_02/279113143</t>
  </si>
  <si>
    <t>pasy pod sklady</t>
  </si>
  <si>
    <t>(3,12+1,41+1,43*2)*0,75*2</t>
  </si>
  <si>
    <t>pasy venkovní schodiště</t>
  </si>
  <si>
    <t>2,0*0,75*22</t>
  </si>
  <si>
    <t>279361821</t>
  </si>
  <si>
    <t>Výztuž základových zdí nosných svislých nebo odkloněných od svislice, rovinných nebo oblých, deskových nebo žebrových, včetně výztuže jejich žeber z betonářské oceli 10 505 (R) nebo BSt 500</t>
  </si>
  <si>
    <t>1586773540</t>
  </si>
  <si>
    <t>https://podminky.urs.cz/item/CS_URS_2023_02/279361821</t>
  </si>
  <si>
    <t>výtah přizdívka 100 mm = 90 kg/m3</t>
  </si>
  <si>
    <t>17,145*0,1*0,09</t>
  </si>
  <si>
    <t>základová zeď předpoklad 40 kg/m3</t>
  </si>
  <si>
    <t>44,085*0,25*0,04</t>
  </si>
  <si>
    <t>311113142</t>
  </si>
  <si>
    <t>Nadzákladové zdi z tvárnic ztraceného bednění betonových hladkých, včetně výplně z betonu třídy C 20/25, tloušťky zdiva přes 150 do 200 mm</t>
  </si>
  <si>
    <t>-1421737431</t>
  </si>
  <si>
    <t>https://podminky.urs.cz/item/CS_URS_2023_02/311113142</t>
  </si>
  <si>
    <t>výtahová šachta nová</t>
  </si>
  <si>
    <t>(3,4+2,2)*2*11,3</t>
  </si>
  <si>
    <t>odpočet otvory</t>
  </si>
  <si>
    <t>-1,2*2,2*3</t>
  </si>
  <si>
    <t>výtahová šachta zvětšená</t>
  </si>
  <si>
    <t>(3,5+2,1)*2*4,8</t>
  </si>
  <si>
    <t>-1,2*2,2</t>
  </si>
  <si>
    <t>311234231</t>
  </si>
  <si>
    <t>Zdivo jednovrstvé z cihel děrovaných nebroušených klasických spojených na pero a drážku na maltu M10, pevnost cihel do P10, tl. zdiva 240 mm</t>
  </si>
  <si>
    <t>836995274</t>
  </si>
  <si>
    <t>https://podminky.urs.cz/item/CS_URS_2023_02/311234231</t>
  </si>
  <si>
    <t>skladba W10 - stěna přístaveb - skladů</t>
  </si>
  <si>
    <t>(2,08+2,47*2+1,7)*2,5*2</t>
  </si>
  <si>
    <t>-1,0*2,1*2</t>
  </si>
  <si>
    <t>311361821</t>
  </si>
  <si>
    <t>Výztuž nadzákladových zdí nosných svislých nebo odkloněných od svislice, rovných nebo oblých z betonářské oceli 10 505 (R) nebo BSt 500</t>
  </si>
  <si>
    <t>1166057252</t>
  </si>
  <si>
    <t>https://podminky.urs.cz/item/CS_URS_2023_02/311361821</t>
  </si>
  <si>
    <t>výtah stěny 200 mm = 90 kg/m3</t>
  </si>
  <si>
    <t>169,76*0,2*0,09</t>
  </si>
  <si>
    <t>317168052</t>
  </si>
  <si>
    <t>Překlady keramické vysoké osazené do maltového lože, šířky překladu 70 mm výšky 238 mm, délky 1250 mm</t>
  </si>
  <si>
    <t>-1507036814</t>
  </si>
  <si>
    <t>https://podminky.urs.cz/item/CS_URS_2023_02/317168052</t>
  </si>
  <si>
    <t>"dveře D9" 2*3</t>
  </si>
  <si>
    <t>330321411</t>
  </si>
  <si>
    <t>Sloupy, pilíře, táhla, rámové stojky, vzpěry z betonu železového (bez výztuže) pohledového bez zvláštních nároků na vliv prostředí tř. C 20/25</t>
  </si>
  <si>
    <t>1914769087</t>
  </si>
  <si>
    <t>https://podminky.urs.cz/item/CS_URS_2023_02/330321411</t>
  </si>
  <si>
    <t>sloupy 1.NP - průměr 200 mm, v. 2,7 m</t>
  </si>
  <si>
    <t>3,14*0,1*0,1*2,7*(13+4+4+5+4+4)*2</t>
  </si>
  <si>
    <t>sloupy 2.NP - průměr 200 mm, v. 2,55 m</t>
  </si>
  <si>
    <t>3,14*0,1*0,1*2,55*8*2</t>
  </si>
  <si>
    <t>330321510</t>
  </si>
  <si>
    <t>Sloupy, pilíře, táhla, rámové stojky, vzpěry z betonu železového (bez výztuže) bez zvláštních nároků na vliv prostředí tř. C 20/25</t>
  </si>
  <si>
    <t>-898515648</t>
  </si>
  <si>
    <t>https://podminky.urs.cz/item/CS_URS_2023_02/330321510</t>
  </si>
  <si>
    <t>sloupky zábradlí 150x150 mm, v. 1000 mm</t>
  </si>
  <si>
    <t>0,15*0,15*1,0*20</t>
  </si>
  <si>
    <t>331351111</t>
  </si>
  <si>
    <t>Bednění hranatých sloupů a pilířů včetně vzepření průřezu pravoúhlého čtyřúhelníka výšky do 4 m, průřezu do 0,04 m2 zřízení</t>
  </si>
  <si>
    <t>1483129025</t>
  </si>
  <si>
    <t>https://podminky.urs.cz/item/CS_URS_2023_02/331351111</t>
  </si>
  <si>
    <t>0,15*4*1,0*20</t>
  </si>
  <si>
    <t>331351112</t>
  </si>
  <si>
    <t>Bednění hranatých sloupů a pilířů včetně vzepření průřezu pravoúhlého čtyřúhelníka výšky do 4 m, průřezu do 0,04 m2 odstranění</t>
  </si>
  <si>
    <t>-691306098</t>
  </si>
  <si>
    <t>https://podminky.urs.cz/item/CS_URS_2023_02/331351112</t>
  </si>
  <si>
    <t>331361821</t>
  </si>
  <si>
    <t>Výztuž sloupů, pilířů, rámových stojek, táhel nebo vzpěr hranatých svislých nebo šikmých (odkloněných) z betonářské oceli 10 505 (R) nebo BSt 500</t>
  </si>
  <si>
    <t>-1034581255</t>
  </si>
  <si>
    <t>https://podminky.urs.cz/item/CS_URS_2023_02/331361821</t>
  </si>
  <si>
    <t>ochoz - sloupky zábradlí = 5kg /1 sloupek</t>
  </si>
  <si>
    <t>20*5,0/1000</t>
  </si>
  <si>
    <t>332351111</t>
  </si>
  <si>
    <t>Bednění kruhových a oblých sloupů a pilířů včetně vzepření průřezu kruhového nebo zakřiveného výšky do 4 m, průměru sloupu do 0,25 m zřízení</t>
  </si>
  <si>
    <t>-1858245677</t>
  </si>
  <si>
    <t>https://podminky.urs.cz/item/CS_URS_2023_02/332351111</t>
  </si>
  <si>
    <t>3,14*0,2*2,7*(13+4+4+5+4+4)*2</t>
  </si>
  <si>
    <t>3,14*0,2*2,55*16</t>
  </si>
  <si>
    <t>332351112</t>
  </si>
  <si>
    <t>Bednění kruhových a oblých sloupů a pilířů včetně vzepření průřezu kruhového nebo zakřiveného výšky do 4 m, průměru sloupu do 0,25 m odstranění</t>
  </si>
  <si>
    <t>-38736447</t>
  </si>
  <si>
    <t>https://podminky.urs.cz/item/CS_URS_2023_02/332351112</t>
  </si>
  <si>
    <t>332351911</t>
  </si>
  <si>
    <t>Bednění kruhových a oblých sloupů a pilířů Příplatek k cenám za pohledový beton</t>
  </si>
  <si>
    <t>-1206014862</t>
  </si>
  <si>
    <t>https://podminky.urs.cz/item/CS_URS_2023_02/332351911</t>
  </si>
  <si>
    <t>332361821</t>
  </si>
  <si>
    <t>Výztuž sloupů, pilířů, rámových stojek, táhel nebo vzpěr oblých svislých nebo šikmých (odkloněných) z betonářské oceli 10 505 (R) nebo BSt 500</t>
  </si>
  <si>
    <t>-448164211</t>
  </si>
  <si>
    <t>https://podminky.urs.cz/item/CS_URS_2023_02/332361821</t>
  </si>
  <si>
    <t>přístavba sloup 1.NP = 32,5 kg/1 sloup</t>
  </si>
  <si>
    <t>16*32,5/1000</t>
  </si>
  <si>
    <t>přístavba sloup 2.NP = 20,5 kg/1 sloup</t>
  </si>
  <si>
    <t>16*20,5/1000</t>
  </si>
  <si>
    <t>ochoz sloup = 20,5 kg/1 sloup</t>
  </si>
  <si>
    <t>26*20,5/1000</t>
  </si>
  <si>
    <t>přístřešek sloup = 20,5 kg/1 sloup</t>
  </si>
  <si>
    <t>310279842</t>
  </si>
  <si>
    <t>Zazdívka otvorů ve zdivu nadzákladovém nepálenými tvárnicemi plochy přes 1 m2 do 4 m2 , ve zdi tl. do 300 mm</t>
  </si>
  <si>
    <t>1035632914</t>
  </si>
  <si>
    <t>https://podminky.urs.cz/item/CS_URS_2023_02/310279842</t>
  </si>
  <si>
    <t xml:space="preserve">vyzdívka mezi sloupky zábradlí </t>
  </si>
  <si>
    <t>(1,26*2+1,78+1,53*2+1,86)*2*1,0*0,15</t>
  </si>
  <si>
    <t>1,79*3*1,0*0,15</t>
  </si>
  <si>
    <t>zazdívka okno 2.NP</t>
  </si>
  <si>
    <t>(1,2*1,6-0,6*0,6)*0,3</t>
  </si>
  <si>
    <t>349231811</t>
  </si>
  <si>
    <t>Přizdívka z cihel ostění s ozubem ve vybouraných otvorech, s vysekáním kapes pro zavázaní přes 80 do 150 mm</t>
  </si>
  <si>
    <t>1030895060</t>
  </si>
  <si>
    <t>https://podminky.urs.cz/item/CS_URS_2023_02/349231811</t>
  </si>
  <si>
    <t>Návrh - Půdorys 1.NP</t>
  </si>
  <si>
    <t>"otvor výtah" (1,2+2,1*2)*0,65</t>
  </si>
  <si>
    <t>Návrh - Půdorys 2.NP</t>
  </si>
  <si>
    <t>411321515</t>
  </si>
  <si>
    <t>Stropy z betonu železového (bez výztuže) stropů deskových, plochých střech, desek balkonových, desek hřibových stropů včetně hlavic hřibových sloupů tř. C 20/25</t>
  </si>
  <si>
    <t>1005999311</t>
  </si>
  <si>
    <t>https://podminky.urs.cz/item/CS_URS_2023_02/411321515</t>
  </si>
  <si>
    <t>D.1.2 Půdorys tvaru stropu nad 1.NP</t>
  </si>
  <si>
    <t>ozn. D1, tl. 270 - 200 mm (ochoz)</t>
  </si>
  <si>
    <t>1,73*2,97*0,24</t>
  </si>
  <si>
    <t>3,0*2,72*0,235</t>
  </si>
  <si>
    <t>6,5*2,67*0,235</t>
  </si>
  <si>
    <t>ozn. D1, tl. 240 - 200 mm</t>
  </si>
  <si>
    <t>5,9*1,52*0,22</t>
  </si>
  <si>
    <t>ozn. D2, tl. 270 - 200 mm (ochoz)</t>
  </si>
  <si>
    <t>3,05*2,72*0,235</t>
  </si>
  <si>
    <t>18,45*2,87*0,235</t>
  </si>
  <si>
    <t>ozn. D3, tl. 270 - 200 mm (ochoz)</t>
  </si>
  <si>
    <t>přístřešek, tl. 190 - 120 mm</t>
  </si>
  <si>
    <t>7,29*2,09*0,155</t>
  </si>
  <si>
    <t>7,19*2,09*0,155</t>
  </si>
  <si>
    <t>přístřešek, tl. 170 - 120 mm</t>
  </si>
  <si>
    <t>11,64*1,35*0,145</t>
  </si>
  <si>
    <t>přístavba, tl. 100 mm</t>
  </si>
  <si>
    <t>8,95*1,81*0,1*2</t>
  </si>
  <si>
    <t>D.1.2 Půdorys tvaru stropu nad 2.NP</t>
  </si>
  <si>
    <t>strop šachta, tl. 200 mm</t>
  </si>
  <si>
    <t>3,4*2,6*0,2</t>
  </si>
  <si>
    <t>3,5*2,5*0,2</t>
  </si>
  <si>
    <t>411351011</t>
  </si>
  <si>
    <t>Bednění stropních konstrukcí - bez podpěrné konstrukce desek tloušťky stropní desky přes 5 do 25 cm zřízení</t>
  </si>
  <si>
    <t>-1014378174</t>
  </si>
  <si>
    <t>https://podminky.urs.cz/item/CS_URS_2023_02/411351011</t>
  </si>
  <si>
    <t>(5,9+1,52)*2*0,22</t>
  </si>
  <si>
    <t>5,9*1,52</t>
  </si>
  <si>
    <t>(7,29+2,09)*2*0,155</t>
  </si>
  <si>
    <t>7,29*2,09</t>
  </si>
  <si>
    <t>(7,19+2,09)*2*0,155</t>
  </si>
  <si>
    <t>7,19*2,09</t>
  </si>
  <si>
    <t>(11,64+1,35)*2*0,145</t>
  </si>
  <si>
    <t>11,64*1,35</t>
  </si>
  <si>
    <t>(8,95+1,81)*2*0,1*2</t>
  </si>
  <si>
    <t>8,95*1,81*2</t>
  </si>
  <si>
    <t>(3,4+2,6)*2*0,2</t>
  </si>
  <si>
    <t>3,4*2,6</t>
  </si>
  <si>
    <t>(3,5+2,5)*2*0,2</t>
  </si>
  <si>
    <t>3,5*2,5</t>
  </si>
  <si>
    <t>411351012</t>
  </si>
  <si>
    <t>Bednění stropních konstrukcí - bez podpěrné konstrukce desek tloušťky stropní desky přes 5 do 25 cm odstranění</t>
  </si>
  <si>
    <t>1815159564</t>
  </si>
  <si>
    <t>https://podminky.urs.cz/item/CS_URS_2023_02/411351012</t>
  </si>
  <si>
    <t>411351021</t>
  </si>
  <si>
    <t>Bednění stropních konstrukcí - bez podpěrné konstrukce desek tloušťky stropní desky přes 25 do 50 cm zřízení</t>
  </si>
  <si>
    <t>459237118</t>
  </si>
  <si>
    <t>https://podminky.urs.cz/item/CS_URS_2023_02/411351021</t>
  </si>
  <si>
    <t>(1,73+2,97)*2*0,24</t>
  </si>
  <si>
    <t>1,73*2,97</t>
  </si>
  <si>
    <t>(3,0+2,72)*2*0,235</t>
  </si>
  <si>
    <t>3,0*2,72</t>
  </si>
  <si>
    <t>(6,5+2,67)*2*0,235</t>
  </si>
  <si>
    <t>6,5*2,67</t>
  </si>
  <si>
    <t>(3,05+2,72)*2*0,235</t>
  </si>
  <si>
    <t>3,05*2,72</t>
  </si>
  <si>
    <t>(18,45+2,87)*2*0,235</t>
  </si>
  <si>
    <t>18,45*2,87</t>
  </si>
  <si>
    <t>411351022</t>
  </si>
  <si>
    <t>Bednění stropních konstrukcí - bez podpěrné konstrukce desek tloušťky stropní desky přes 25 do 50 cm odstranění</t>
  </si>
  <si>
    <t>-493954302</t>
  </si>
  <si>
    <t>https://podminky.urs.cz/item/CS_URS_2023_02/411351022</t>
  </si>
  <si>
    <t>411354311</t>
  </si>
  <si>
    <t>Podpěrná konstrukce stropů - desek, kleneb a skořepin výška podepření do 4 m tloušťka stropu přes 5 do 15 cm zřízení</t>
  </si>
  <si>
    <t>-1050758875</t>
  </si>
  <si>
    <t>https://podminky.urs.cz/item/CS_URS_2023_02/411354311</t>
  </si>
  <si>
    <t>411354312</t>
  </si>
  <si>
    <t>Podpěrná konstrukce stropů - desek, kleneb a skořepin výška podepření do 4 m tloušťka stropu přes 5 do 15 cm odstranění</t>
  </si>
  <si>
    <t>604337347</t>
  </si>
  <si>
    <t>https://podminky.urs.cz/item/CS_URS_2023_02/411354312</t>
  </si>
  <si>
    <t>411354313</t>
  </si>
  <si>
    <t>Podpěrná konstrukce stropů - desek, kleneb a skořepin výška podepření do 4 m tloušťka stropu přes 15 do 25 cm zřízení</t>
  </si>
  <si>
    <t>1142423173</t>
  </si>
  <si>
    <t>https://podminky.urs.cz/item/CS_URS_2023_02/411354313</t>
  </si>
  <si>
    <t>411354314</t>
  </si>
  <si>
    <t>Podpěrná konstrukce stropů - desek, kleneb a skořepin výška podepření do 4 m tloušťka stropu přes 15 do 25 cm odstranění</t>
  </si>
  <si>
    <t>1165082047</t>
  </si>
  <si>
    <t>https://podminky.urs.cz/item/CS_URS_2023_02/411354314</t>
  </si>
  <si>
    <t>411354315</t>
  </si>
  <si>
    <t>Podpěrná konstrukce stropů - desek, kleneb a skořepin výška podepření do 4 m tloušťka stropu přes 25 do 35 cm zřízení</t>
  </si>
  <si>
    <t>-1822260195</t>
  </si>
  <si>
    <t>https://podminky.urs.cz/item/CS_URS_2023_02/411354315</t>
  </si>
  <si>
    <t>411354316</t>
  </si>
  <si>
    <t>Podpěrná konstrukce stropů - desek, kleneb a skořepin výška podepření do 4 m tloušťka stropu přes 25 do 35 cm odstranění</t>
  </si>
  <si>
    <t>1633420196</t>
  </si>
  <si>
    <t>https://podminky.urs.cz/item/CS_URS_2023_02/411354316</t>
  </si>
  <si>
    <t>411361821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</si>
  <si>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 betonářské oceli 10 505 (R) nebo BSt 500</t>
  </si>
  <si>
    <t>-449751778</t>
  </si>
  <si>
    <t>https://podminky.urs.cz/item/CS_URS_2023_02/411361821</t>
  </si>
  <si>
    <t>přístavba deska tl. 100 mm = 150,0 kg/m3</t>
  </si>
  <si>
    <t>6,48*0,15</t>
  </si>
  <si>
    <t>ochoz deska tl. 200 mm = 110,0 kg/m3</t>
  </si>
  <si>
    <t>30,825*0,11</t>
  </si>
  <si>
    <t>přístřešek deska tl. 120 mm = 120,0 kg/m3</t>
  </si>
  <si>
    <t>6,97*0,12</t>
  </si>
  <si>
    <t>výtah strop tl. 200 mm = 120,0 kg/m3</t>
  </si>
  <si>
    <t>3,518*0,12</t>
  </si>
  <si>
    <t>413321515</t>
  </si>
  <si>
    <t>Nosníky z betonu železového (bez výztuže) včetně stěnových i jeřábových drah, volných trámů, průvlaků, rámových příčlí, ztužidel, konzol, vodorovných táhel apod., tyčových konstrukcí tř. C 20/25</t>
  </si>
  <si>
    <t>1629946929</t>
  </si>
  <si>
    <t>https://podminky.urs.cz/item/CS_URS_2023_02/413321515</t>
  </si>
  <si>
    <t>ozn. T1</t>
  </si>
  <si>
    <t>0,2*0,15*1,14*8</t>
  </si>
  <si>
    <t>ozn. T2</t>
  </si>
  <si>
    <t>0,2*0,15*8,95*4</t>
  </si>
  <si>
    <t>413351111</t>
  </si>
  <si>
    <t>Bednění nosníků a průvlaků - bez podpěrné konstrukce výška nosníku po spodní líc stropní desky do 100 cm zřízení</t>
  </si>
  <si>
    <t>-798516057</t>
  </si>
  <si>
    <t>https://podminky.urs.cz/item/CS_URS_2023_02/413351111</t>
  </si>
  <si>
    <t>0,15*2*1,14*8</t>
  </si>
  <si>
    <t>0,15*2*8,95*4</t>
  </si>
  <si>
    <t>413351112</t>
  </si>
  <si>
    <t>Bednění nosníků a průvlaků - bez podpěrné konstrukce výška nosníku po spodní líc stropní desky do 100 cm odstranění</t>
  </si>
  <si>
    <t>-1639327470</t>
  </si>
  <si>
    <t>https://podminky.urs.cz/item/CS_URS_2023_02/413351112</t>
  </si>
  <si>
    <t>413361821</t>
  </si>
  <si>
    <t>Výztuž nosníků včetně stěnových i jeřábových drah, volných trámů, průvlaků, rámových příčlí, ztužidel, konzol, vodorovných táhel apod. tyčových konstrukcí lemujících nebo vyztužujících stropní a podobné střešní konstrukce z betonářské oceli 10 505 (R) nebo BSt 500</t>
  </si>
  <si>
    <t>-264219671</t>
  </si>
  <si>
    <t>https://podminky.urs.cz/item/CS_URS_2023_02/413361821</t>
  </si>
  <si>
    <t>trámy 200x250 mm = 9,5 kg/bm</t>
  </si>
  <si>
    <t>"ozn. T1" 1,14*8*9,5*2/1000</t>
  </si>
  <si>
    <t>"ozn. T2" 8,95*4*9,5*2/1000</t>
  </si>
  <si>
    <t>417321414</t>
  </si>
  <si>
    <t>Ztužující pásy a věnce z betonu železového (bez výztuže) tř. C 20/25</t>
  </si>
  <si>
    <t>-2060688566</t>
  </si>
  <si>
    <t>https://podminky.urs.cz/item/CS_URS_2023_02/417321414</t>
  </si>
  <si>
    <t>"1.NP" (3,4+2,2)*2*0,2*0,25</t>
  </si>
  <si>
    <t>"2.NP" (3,4+2,2)*2*0,2*0,28</t>
  </si>
  <si>
    <t>"3.NP" (3,4+2,2)*2*0,2*0,34</t>
  </si>
  <si>
    <t>"strop" (3,4+2,2)*2*0,2*0,2</t>
  </si>
  <si>
    <t>"střecha" (3,5+2,1)*2*0,2*0,2</t>
  </si>
  <si>
    <t>"strop" (3,4+2,2)*2*0,2*0,19</t>
  </si>
  <si>
    <t>"střecha" (3,5+2,1)*2*0,2*0,19</t>
  </si>
  <si>
    <t>madlo ochoz</t>
  </si>
  <si>
    <t>(3,0+2,08+3,5)*2*0,15*0,1</t>
  </si>
  <si>
    <t>10,0*0,15*0,1</t>
  </si>
  <si>
    <t>417351115</t>
  </si>
  <si>
    <t>Bednění bočnic ztužujících pásů a věnců včetně vzpěr zřízení</t>
  </si>
  <si>
    <t>-644830919</t>
  </si>
  <si>
    <t>https://podminky.urs.cz/item/CS_URS_2023_02/417351115</t>
  </si>
  <si>
    <t>"1.NP" (3,4+2,2)*2*0,25*2</t>
  </si>
  <si>
    <t>"2.NP" (3,4+2,2)*2*0,28*2</t>
  </si>
  <si>
    <t>"3.NP" (3,4+2,2)*2*0,34*2</t>
  </si>
  <si>
    <t>"strop" (3,4+2,2)*2*0,2*2</t>
  </si>
  <si>
    <t>"střecha" (3,5+2,1)*2*0,2*2</t>
  </si>
  <si>
    <t>"strop" (3,4+2,2)*2*0,19*2</t>
  </si>
  <si>
    <t>"střecha" (3,5+2,1)*2*0,19*2</t>
  </si>
  <si>
    <t>(3,0+2,08+3,5)*2*0,1*2</t>
  </si>
  <si>
    <t>10,0*0,1*2</t>
  </si>
  <si>
    <t>0,1*0,15*10</t>
  </si>
  <si>
    <t>417351116</t>
  </si>
  <si>
    <t>Bednění bočnic ztužujících pásů a věnců včetně vzpěr odstranění</t>
  </si>
  <si>
    <t>1449184697</t>
  </si>
  <si>
    <t>https://podminky.urs.cz/item/CS_URS_2023_02/417351116</t>
  </si>
  <si>
    <t>417361821</t>
  </si>
  <si>
    <t>Výztuž ztužujících pásů a věnců z betonářské oceli 10 505 (R) nebo BSt 500</t>
  </si>
  <si>
    <t>1230823163</t>
  </si>
  <si>
    <t>https://podminky.urs.cz/item/CS_URS_2023_02/417361821</t>
  </si>
  <si>
    <t>4,459*0,12</t>
  </si>
  <si>
    <t>madlo ochoz = 2,5 kg/1m</t>
  </si>
  <si>
    <t>(3,0+2,08+3,5)*2*2,5/1000</t>
  </si>
  <si>
    <t>10,0*2,5/1000</t>
  </si>
  <si>
    <t>611131121</t>
  </si>
  <si>
    <t>Podkladní a spojovací vrstva vnitřních omítaných ploch penetrace disperzní nanášená ručně stropů</t>
  </si>
  <si>
    <t>243512941</t>
  </si>
  <si>
    <t>https://podminky.urs.cz/item/CS_URS_2023_02/611131121</t>
  </si>
  <si>
    <t>sklady</t>
  </si>
  <si>
    <t>"m.č. 1.49" 3,89</t>
  </si>
  <si>
    <t>"m.č. 1.50" 3,89</t>
  </si>
  <si>
    <t>dobetonávka</t>
  </si>
  <si>
    <t>0,8*0,6*2</t>
  </si>
  <si>
    <t>611311131</t>
  </si>
  <si>
    <t>Potažení vnitřních ploch vápenným štukem tloušťky do 3 mm vodorovných konstrukcí stropů rovných</t>
  </si>
  <si>
    <t>-1632074578</t>
  </si>
  <si>
    <t>https://podminky.urs.cz/item/CS_URS_2023_02/611311131</t>
  </si>
  <si>
    <t>611321121</t>
  </si>
  <si>
    <t>Omítka vápenocementová vnitřních ploch nanášená ručně jednovrstvá, tloušťky do 10 mm hladká vodorovných konstrukcí stropů rovných</t>
  </si>
  <si>
    <t>1022781143</t>
  </si>
  <si>
    <t>https://podminky.urs.cz/item/CS_URS_2023_02/611321121</t>
  </si>
  <si>
    <t>612131121</t>
  </si>
  <si>
    <t>Podkladní a spojovací vrstva vnitřních omítaných ploch penetrace disperzní nanášená ručně stěn</t>
  </si>
  <si>
    <t>-217512198</t>
  </si>
  <si>
    <t>https://podminky.urs.cz/item/CS_URS_2023_02/612131121</t>
  </si>
  <si>
    <t>skladba W10 - stěna přístaveb skladů</t>
  </si>
  <si>
    <t>"m.č. 1.49" (1,58+2,47)*2*2,45-1,0*2,1</t>
  </si>
  <si>
    <t>"m.č. 1.50" (1,58+2,47)*2*2,45-1,0*2,1</t>
  </si>
  <si>
    <t>zazdívka otvoru</t>
  </si>
  <si>
    <t>"m.č. 2.20" 1,2*1,6-0,6*0,6</t>
  </si>
  <si>
    <t>612321121</t>
  </si>
  <si>
    <t>Omítka vápenocementová vnitřních ploch nanášená ručně jednovrstvá, tloušťky do 10 mm hladká svislých konstrukcí stěn</t>
  </si>
  <si>
    <t>1043864191</t>
  </si>
  <si>
    <t>https://podminky.urs.cz/item/CS_URS_2023_02/612321121</t>
  </si>
  <si>
    <t>"skladba W10 - stěna přístaveb skladů" 35,49</t>
  </si>
  <si>
    <t>"zazdívka otvoru" 1,56</t>
  </si>
  <si>
    <t>612311131</t>
  </si>
  <si>
    <t>Potažení vnitřních ploch vápenným štukem tloušťky do 3 mm svislých konstrukcí stěn</t>
  </si>
  <si>
    <t>1299562028</t>
  </si>
  <si>
    <t>https://podminky.urs.cz/item/CS_URS_2023_02/612311131</t>
  </si>
  <si>
    <t>619995001</t>
  </si>
  <si>
    <t>Začištění omítek (s dodáním hmot) kolem oken, dveří, podlah, obkladů apod.</t>
  </si>
  <si>
    <t>1102001250</t>
  </si>
  <si>
    <t>https://podminky.urs.cz/item/CS_URS_2023_02/619995001</t>
  </si>
  <si>
    <t>bourané otvory</t>
  </si>
  <si>
    <t>Půdorys 1.NP</t>
  </si>
  <si>
    <t>(2,1+2,4*2)*2</t>
  </si>
  <si>
    <t>(4,8+2,4*2)*2</t>
  </si>
  <si>
    <t>1,2+2,4*2</t>
  </si>
  <si>
    <t>(1,2+1,6*2)*2</t>
  </si>
  <si>
    <t>2,4*3</t>
  </si>
  <si>
    <t>1,2+2,18*2</t>
  </si>
  <si>
    <t>Půdorys 2.NP</t>
  </si>
  <si>
    <t>(1,2+1,55*2)*2</t>
  </si>
  <si>
    <t>2,4*3*3</t>
  </si>
  <si>
    <t>(1,2+2,4*2)*4</t>
  </si>
  <si>
    <t>0,6*3</t>
  </si>
  <si>
    <t>ostění výtah</t>
  </si>
  <si>
    <t>(1,2+2,4*2)*2</t>
  </si>
  <si>
    <t>"vnitřní, vnější omítka" 153,32</t>
  </si>
  <si>
    <t>621221041</t>
  </si>
  <si>
    <t>Montáž kontaktního zateplení lepením a mechanickým kotvením z desek z minerální vlny s podélnou orientací vláken nebo kombinovaných na vnější podhledy, na podklad betonový nebo z lehčeného betonu, z tvárnic keramických nebo vápenopískových, tloušťky desek přes 160 do 200 mm</t>
  </si>
  <si>
    <t>1347870888</t>
  </si>
  <si>
    <t>https://podminky.urs.cz/item/CS_URS_2023_02/621221041</t>
  </si>
  <si>
    <t>skladba P07 - Podlaha přístavby 2.NP</t>
  </si>
  <si>
    <t>8,95*(1,14+0,24)*2</t>
  </si>
  <si>
    <t>63151568</t>
  </si>
  <si>
    <t>deska tepelně izolační minerální kontaktních fasád podélné vlákno λ=0,037-0,038 tl 200mm</t>
  </si>
  <si>
    <t>509355899</t>
  </si>
  <si>
    <t>24,702*1,05 'Přepočtené koeficientem množství</t>
  </si>
  <si>
    <t>621251105</t>
  </si>
  <si>
    <t>Montáž kontaktního zateplení lepením a mechanickým kotvením Příplatek k cenám za zápustnou montáž kotev s použitím tepelněizolačních zátek na vnější podhledy z minerální vlny</t>
  </si>
  <si>
    <t>426890585</t>
  </si>
  <si>
    <t>https://podminky.urs.cz/item/CS_URS_2023_02/621251105</t>
  </si>
  <si>
    <t>621131121</t>
  </si>
  <si>
    <t>Podkladní a spojovací vrstva vnějších omítaných ploch penetrace nanášená ručně podhledů</t>
  </si>
  <si>
    <t>591667552</t>
  </si>
  <si>
    <t>https://podminky.urs.cz/item/CS_URS_2023_02/621131121</t>
  </si>
  <si>
    <t>"skladba P06 - Podlaha ochozu" 132,938</t>
  </si>
  <si>
    <t>"skladba S02 - přístřešky" 49,11</t>
  </si>
  <si>
    <t>621142001</t>
  </si>
  <si>
    <t>Potažení vnějších ploch pletivem v ploše nebo pruzích, na plném podkladu sklovláknitým vtlačením do tmelu podhledů</t>
  </si>
  <si>
    <t>1884813329</t>
  </si>
  <si>
    <t>https://podminky.urs.cz/item/CS_URS_2023_02/621142001</t>
  </si>
  <si>
    <t>621321121</t>
  </si>
  <si>
    <t>Omítka vápenocementová vnějších ploch nanášená ručně jednovrstvá, tloušťky do 15 mm hladká podhledů</t>
  </si>
  <si>
    <t>1951583078</t>
  </si>
  <si>
    <t>https://podminky.urs.cz/item/CS_URS_2023_02/621321121</t>
  </si>
  <si>
    <t>skladba P06 - Podlaha ochozu</t>
  </si>
  <si>
    <t>odpočet sklady</t>
  </si>
  <si>
    <t>-2,97*2,08*2</t>
  </si>
  <si>
    <t>čelo ochozu</t>
  </si>
  <si>
    <t>(49,86-2,08*2)*0,2</t>
  </si>
  <si>
    <t>(1,15*2+5,9+8,95)*0,27</t>
  </si>
  <si>
    <t>skladba S02 - přístřešky</t>
  </si>
  <si>
    <t>7,3*2,1*2</t>
  </si>
  <si>
    <t>11,65*1,3</t>
  </si>
  <si>
    <t xml:space="preserve">čelo přístřešku </t>
  </si>
  <si>
    <t>(7,3*2+11,65+1,3)*0,12</t>
  </si>
  <si>
    <t>621151031</t>
  </si>
  <si>
    <t>Penetrační nátěr vnějších pastovitých tenkovrstvých omítek silikonový podhledů</t>
  </si>
  <si>
    <t>1613361909</t>
  </si>
  <si>
    <t>https://podminky.urs.cz/item/CS_URS_2023_02/621151031</t>
  </si>
  <si>
    <t>"skladba P07 - Podlaha přístavby 2.NP" 24,702</t>
  </si>
  <si>
    <t>621531022</t>
  </si>
  <si>
    <t>Omítka tenkovrstvá silikonová vnějších ploch probarvená bez penetrace zatíraná (škrábaná), zrnitost 2,0 mm podhledů</t>
  </si>
  <si>
    <t>-1107392938</t>
  </si>
  <si>
    <t>https://podminky.urs.cz/item/CS_URS_2023_02/621531022</t>
  </si>
  <si>
    <t>622131121</t>
  </si>
  <si>
    <t>Podkladní a spojovací vrstva vnějších omítaných ploch penetrace nanášená ručně stěn</t>
  </si>
  <si>
    <t>-169778327</t>
  </si>
  <si>
    <t>https://podminky.urs.cz/item/CS_URS_2023_02/622131121</t>
  </si>
  <si>
    <t>(2,08+2,97+1,7+2,72)*2,7*2</t>
  </si>
  <si>
    <t>-1,1*2,1*2</t>
  </si>
  <si>
    <t>skladba W11 - stěna zábradlí</t>
  </si>
  <si>
    <t>vnější strana</t>
  </si>
  <si>
    <t>(3,0+2,08+3,5)*2*1,1</t>
  </si>
  <si>
    <t>10,0*1,1</t>
  </si>
  <si>
    <t>vnitřní strana</t>
  </si>
  <si>
    <t>(2,85+1,93+3,5)*2*1,1</t>
  </si>
  <si>
    <t>horní hrana</t>
  </si>
  <si>
    <t>(3,0+2,08+3,5)*2*0,15</t>
  </si>
  <si>
    <t>10,0*0,15</t>
  </si>
  <si>
    <t>boční hrany</t>
  </si>
  <si>
    <t>1,1*0,15*10</t>
  </si>
  <si>
    <t>622142001</t>
  </si>
  <si>
    <t>Potažení vnějších ploch pletivem v ploše nebo pruzích, na plném podkladu sklovláknitým vtlačením do tmelu stěn</t>
  </si>
  <si>
    <t>1709248736</t>
  </si>
  <si>
    <t>https://podminky.urs.cz/item/CS_URS_2023_02/622142001</t>
  </si>
  <si>
    <t>"skladba W10 - stěna přístaveb skladů" 46,518</t>
  </si>
  <si>
    <t>"skladba W11 - stěna zábradlí, 2 vrstvy" 64,816*2</t>
  </si>
  <si>
    <t>XPS nad terénem v. 300 mm</t>
  </si>
  <si>
    <t>(3,7*2+2,9)*0,3</t>
  </si>
  <si>
    <t>622322121</t>
  </si>
  <si>
    <t>Omítka vápenocementová lehčená vnějších ploch nanášená ručně jednovrstvá, tloušťky do 15 mm hladká stěn</t>
  </si>
  <si>
    <t>468534487</t>
  </si>
  <si>
    <t>https://podminky.urs.cz/item/CS_URS_2023_02/622322121</t>
  </si>
  <si>
    <t>"skladba W11 - stěna zábradlí" 64,816</t>
  </si>
  <si>
    <t>130055154</t>
  </si>
  <si>
    <t>skladba W08 - stěna výtahu nad terénem</t>
  </si>
  <si>
    <t>nová šachta</t>
  </si>
  <si>
    <t>zvětšená šachta</t>
  </si>
  <si>
    <t>(3,65*2+2,8)*4,93</t>
  </si>
  <si>
    <t>přístavba - strop (věnec)</t>
  </si>
  <si>
    <t>9,0*0,2*4</t>
  </si>
  <si>
    <t>2092846931</t>
  </si>
  <si>
    <t>"skladba W08 - stěna výtahu nad terénem" 157,943</t>
  </si>
  <si>
    <t>"přístavba - strop (věnec)" 7,2</t>
  </si>
  <si>
    <t>622221021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</si>
  <si>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80 do 120 mm</t>
  </si>
  <si>
    <t>-420971650</t>
  </si>
  <si>
    <t>https://podminky.urs.cz/item/CS_URS_2023_02/622221021</t>
  </si>
  <si>
    <t>2,5*4,93</t>
  </si>
  <si>
    <t>-1,2*2,18</t>
  </si>
  <si>
    <t>63141467</t>
  </si>
  <si>
    <t>deska tepelně izolační minerální kontaktních fasád podélné vlákno λ=0,037-0,038 tl 90mm</t>
  </si>
  <si>
    <t>757011964</t>
  </si>
  <si>
    <t>9,709*1,05 'Přepočtené koeficientem množství</t>
  </si>
  <si>
    <t>622221031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</si>
  <si>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120 do 160 mm</t>
  </si>
  <si>
    <t>4157078</t>
  </si>
  <si>
    <t>https://podminky.urs.cz/item/CS_URS_2023_02/622221031</t>
  </si>
  <si>
    <t>(3,7+2,6)*2*10,22</t>
  </si>
  <si>
    <t>-1,2*2,18*3</t>
  </si>
  <si>
    <t>(3,65*2+2,5)*4,93</t>
  </si>
  <si>
    <t>6315156R</t>
  </si>
  <si>
    <t>deska tepelně izolační minerální kontaktních fasád podélné vlákno λ=0,039 tl 150mm</t>
  </si>
  <si>
    <t>1167298803</t>
  </si>
  <si>
    <t>169,238*1,05 'Přepočtené koeficientem množství</t>
  </si>
  <si>
    <t>622221011</t>
  </si>
  <si>
    <t>Montáž kontaktního zateplení lepením a mechanickým kotvením z desek z minerální vlny s podélnou orientací vláken nebo kombinovaných na vnější stěny, na podklad betonový nebo z lehčeného betonu, z tvárnic keramických nebo vápenopískových, tloušťky desek přes 40 do 80 mm</t>
  </si>
  <si>
    <t>-389499466</t>
  </si>
  <si>
    <t>https://podminky.urs.cz/item/CS_URS_2023_02/622221011</t>
  </si>
  <si>
    <t>63151519</t>
  </si>
  <si>
    <t>deska tepelně izolační minerální kontaktních fasád podélné vlákno λ=0,035-0,036 tl 50mm</t>
  </si>
  <si>
    <t>412884274</t>
  </si>
  <si>
    <t>7,2*1,05 'Přepočtené koeficientem množství</t>
  </si>
  <si>
    <t>1747624264</t>
  </si>
  <si>
    <t>9,709+169,238+7,2</t>
  </si>
  <si>
    <t>1774474862</t>
  </si>
  <si>
    <t>(3,7+2,6)*2</t>
  </si>
  <si>
    <t>3,65*2+2,5</t>
  </si>
  <si>
    <t>5905176R</t>
  </si>
  <si>
    <t>profil zakládací z tvrdého PVC pro ETICS pro izolant tl 150mm, s přechodovou lištou, s přiznanou okapnicí a sklovláknitou výztužnou tkaninou, specifikace dle PD</t>
  </si>
  <si>
    <t>363105675</t>
  </si>
  <si>
    <t>22,4*1,05 'Přepočtené koeficientem množství</t>
  </si>
  <si>
    <t>-1980352399</t>
  </si>
  <si>
    <t>rohoy objektu</t>
  </si>
  <si>
    <t>10,22*2</t>
  </si>
  <si>
    <t>4,93*2</t>
  </si>
  <si>
    <t>119190957</t>
  </si>
  <si>
    <t>30,3*1,05 'Přepočtené koeficientem množství</t>
  </si>
  <si>
    <t>622143001</t>
  </si>
  <si>
    <t>Montáž omítkových profilů plastových, pozinkovaných nebo dřevěných upevněných vtlačením do podkladní vrstvy nebo přibitím soklových</t>
  </si>
  <si>
    <t>-248805266</t>
  </si>
  <si>
    <t>https://podminky.urs.cz/item/CS_URS_2023_02/622143001</t>
  </si>
  <si>
    <t>Detail chrliče ochozu</t>
  </si>
  <si>
    <t>"ukončovací lišta s okapnicí" 50,0</t>
  </si>
  <si>
    <t>5534301R</t>
  </si>
  <si>
    <t>PVC ukončovací a přechodová lišta s okapnicí pro vnější omítky</t>
  </si>
  <si>
    <t>1949203207</t>
  </si>
  <si>
    <t>50*1,05 'Přepočtené koeficientem množství</t>
  </si>
  <si>
    <t>622225R14</t>
  </si>
  <si>
    <t>D+M Doplnění KZS tl. 70 mm vel do 2 m2, EPS 70 vč. přípravy podkladu, systémových profilů a finální omítky dle stávající omítky</t>
  </si>
  <si>
    <t>208286</t>
  </si>
  <si>
    <t>Návrh - půdorys 2.NP - zazděný otvor</t>
  </si>
  <si>
    <t>"pozn. 2" 1</t>
  </si>
  <si>
    <t>Stávající stav - půdorys 1.NP - bourané střechy nad vstupy</t>
  </si>
  <si>
    <t>"stěny" 8</t>
  </si>
  <si>
    <t>"stříšky" 4</t>
  </si>
  <si>
    <t>-1568633623</t>
  </si>
  <si>
    <t>2,1*2,4*2</t>
  </si>
  <si>
    <t>4,8*2,4*2</t>
  </si>
  <si>
    <t>1,2*2,4</t>
  </si>
  <si>
    <t>1,2*1,6*2</t>
  </si>
  <si>
    <t>2,4*2,4</t>
  </si>
  <si>
    <t>2,4*2,4*2</t>
  </si>
  <si>
    <t>"vnitřní, vnější" 60,96</t>
  </si>
  <si>
    <t>9,0*2,49</t>
  </si>
  <si>
    <t>-904859671</t>
  </si>
  <si>
    <t>631312141</t>
  </si>
  <si>
    <t>Doplnění dosavadních mazanin prostým betonem s dodáním hmot, bez potěru, plochy jednotlivě rýh v dosavadních mazaninách</t>
  </si>
  <si>
    <t>-785363435</t>
  </si>
  <si>
    <t>https://podminky.urs.cz/item/CS_URS_2023_02/631312141</t>
  </si>
  <si>
    <t>Detail vstup z ochozu, tl. 45 mm</t>
  </si>
  <si>
    <t>2,4*0,2*0,045*2</t>
  </si>
  <si>
    <t>1600138415</t>
  </si>
  <si>
    <t>skladba P05 - podlaha skladu horní vrstva tl. 50 mm</t>
  </si>
  <si>
    <t>3,89*0,05*2</t>
  </si>
  <si>
    <t>skladba P07 - Podlaha přístavby 2.NP horní vrstva tl. 45 mm</t>
  </si>
  <si>
    <t>"m.č. 2.36" 16,56*0,045</t>
  </si>
  <si>
    <t>"m.č. 2.37" 16,56*0,045</t>
  </si>
  <si>
    <t>1563412499</t>
  </si>
  <si>
    <t>631311124</t>
  </si>
  <si>
    <t>Mazanina z betonu prostého bez zvýšených nároků na prostředí tl. přes 80 do 120 mm tř. C 16/20</t>
  </si>
  <si>
    <t>-1802586219</t>
  </si>
  <si>
    <t>https://podminky.urs.cz/item/CS_URS_2023_02/631311124</t>
  </si>
  <si>
    <t>skladba P04 - podlaha výtahu</t>
  </si>
  <si>
    <t>"podkladní beton" 2,9*3,66*0,1</t>
  </si>
  <si>
    <t>"horní mazanina" 3,35*2,2*0,1</t>
  </si>
  <si>
    <t>631319173</t>
  </si>
  <si>
    <t>Příplatek k cenám mazanin za stržení povrchu spodní vrstvy mazaniny latí před vložením výztuže nebo pletiva pro tl. obou vrstev mazaniny přes 80 do 120 mm</t>
  </si>
  <si>
    <t>958313362</t>
  </si>
  <si>
    <t>https://podminky.urs.cz/item/CS_URS_2023_02/631319173</t>
  </si>
  <si>
    <t>631311134</t>
  </si>
  <si>
    <t>Mazanina z betonu prostého bez zvýšených nároků na prostředí tl. přes 120 do 240 mm tř. C 16/20</t>
  </si>
  <si>
    <t>1361283486</t>
  </si>
  <si>
    <t>https://podminky.urs.cz/item/CS_URS_2023_02/631311134</t>
  </si>
  <si>
    <t>skladba P05 - Podlaha skladu, tl. 150 mm</t>
  </si>
  <si>
    <t>2,23*3,12*0,15*2</t>
  </si>
  <si>
    <t>skladba P08 - Podlaha přístavby, tl. 150 mm</t>
  </si>
  <si>
    <t>8,95*1,8*0,15*2</t>
  </si>
  <si>
    <t xml:space="preserve">pod přístřešky, tl. 150 mm </t>
  </si>
  <si>
    <t>7,37*2,0*0,15</t>
  </si>
  <si>
    <t>7,27*2,0*0,15</t>
  </si>
  <si>
    <t>11,67*1,25*0,15</t>
  </si>
  <si>
    <t>631319175</t>
  </si>
  <si>
    <t>Příplatek k cenám mazanin za stržení povrchu spodní vrstvy mazaniny latí před vložením výztuže nebo pletiva pro tl. obou vrstev mazaniny přes 120 do 240 mm</t>
  </si>
  <si>
    <t>-1660727510</t>
  </si>
  <si>
    <t>https://podminky.urs.cz/item/CS_URS_2023_02/631319175</t>
  </si>
  <si>
    <t>1137455811</t>
  </si>
  <si>
    <t>skladba P05 - Podlaha skladu</t>
  </si>
  <si>
    <t>3,89*1,35/1000*2</t>
  </si>
  <si>
    <t>3,35*2,2*1,35/1000</t>
  </si>
  <si>
    <t>skladba P07 - Podlaha přístavby 2.NP horní vrstva</t>
  </si>
  <si>
    <t>16,56*2*1,35/1000</t>
  </si>
  <si>
    <t>KARI 150/150/6 = 3,03 kg/m2</t>
  </si>
  <si>
    <t>2,23*3,12*3,03*2*2/1000</t>
  </si>
  <si>
    <t>skladba P08 - Podlaha přístavby</t>
  </si>
  <si>
    <t>8,95*1,8*3,03*2*2/1000</t>
  </si>
  <si>
    <t>pod přístřešky</t>
  </si>
  <si>
    <t>(7,37*2,0+7,27*2,0+11,67*1,25)*3,03*2/1000</t>
  </si>
  <si>
    <t>0,611*0,15</t>
  </si>
  <si>
    <t>632451446</t>
  </si>
  <si>
    <t>Potěr pískocementový běžný tl. přes 30 do 40 mm tř. C 25</t>
  </si>
  <si>
    <t>1014895342</t>
  </si>
  <si>
    <t>https://podminky.urs.cz/item/CS_URS_2023_02/632451446</t>
  </si>
  <si>
    <t>8,95*1,8*2</t>
  </si>
  <si>
    <t>7,37*2,0</t>
  </si>
  <si>
    <t>7,27*2,0</t>
  </si>
  <si>
    <t>11,67*1,25</t>
  </si>
  <si>
    <t>přetažení do stávající podlahy 1.NP</t>
  </si>
  <si>
    <t>(4,8+1,2)*0,3*2</t>
  </si>
  <si>
    <t>632481213</t>
  </si>
  <si>
    <t>Separační vrstva k oddělení podlahových vrstev z polyetylénové fólie</t>
  </si>
  <si>
    <t>-1224754099</t>
  </si>
  <si>
    <t>https://podminky.urs.cz/item/CS_URS_2023_02/632481213</t>
  </si>
  <si>
    <t>"m.č. 2.36" 16,56</t>
  </si>
  <si>
    <t>"m.č. 2.37" 16,56</t>
  </si>
  <si>
    <t>Detail vstup z ochozu</t>
  </si>
  <si>
    <t>2,4*0,2*2</t>
  </si>
  <si>
    <t>671151R11</t>
  </si>
  <si>
    <t>Stěrka pro vyrovnání nerovností tl. 2 mm vč. penetrace</t>
  </si>
  <si>
    <t>-959545194</t>
  </si>
  <si>
    <t>"m.č. 2.38" 122,0</t>
  </si>
  <si>
    <t>49,11</t>
  </si>
  <si>
    <t>636311R12</t>
  </si>
  <si>
    <t>Kladení dlažby z betonových dlaždic 40x40 cm na sucho na terče z umělé hmoty do výšky přes 50 do 70 mm, vč. dodávky terčů</t>
  </si>
  <si>
    <t>-1555713385</t>
  </si>
  <si>
    <t>5924600R</t>
  </si>
  <si>
    <t>dlažba plošná betonová tl. 40mm, specifikace dle PD</t>
  </si>
  <si>
    <t>1309900409</t>
  </si>
  <si>
    <t>122*1,02 'Přepočtené koeficientem množství</t>
  </si>
  <si>
    <t>636311R13</t>
  </si>
  <si>
    <t>D+M bočních dlaždic hrany ochozu, spona pro uchycení, kompletní provedení dle PD</t>
  </si>
  <si>
    <t>2066254407</t>
  </si>
  <si>
    <t>Detail hrany ochozu</t>
  </si>
  <si>
    <t>"v místě zábradlí" 29,0</t>
  </si>
  <si>
    <t>962086R11</t>
  </si>
  <si>
    <t>Zhotovení otvoru pro chrlič 120x70 mm ve zdivu z porobetonu</t>
  </si>
  <si>
    <t>1182272932</t>
  </si>
  <si>
    <t>"ozn. F14" 17</t>
  </si>
  <si>
    <t>962086R12</t>
  </si>
  <si>
    <t>D+M prvek zabraňující šíření požáru zabudovaný do prosklené fasádní stěny, specifikace dle PBŘ</t>
  </si>
  <si>
    <t>1847540765</t>
  </si>
  <si>
    <t>"pozn. PBŘ" 1</t>
  </si>
  <si>
    <t>-582808585</t>
  </si>
  <si>
    <t>schodiště</t>
  </si>
  <si>
    <t>13,44*2</t>
  </si>
  <si>
    <t>chodby 1.NP</t>
  </si>
  <si>
    <t>8,95+44,14+43,56+8,96</t>
  </si>
  <si>
    <t>chodby 2.NP</t>
  </si>
  <si>
    <t>13,44+44,14+12,54+17,08+44,17+8,96</t>
  </si>
  <si>
    <t>1719601293</t>
  </si>
  <si>
    <t>711</t>
  </si>
  <si>
    <t>Izolace proti vodě, vlhkosti a plynům</t>
  </si>
  <si>
    <t>711111001</t>
  </si>
  <si>
    <t>Provedení izolace proti zemní vlhkosti natěradly a tmely za studena na ploše vodorovné V nátěrem penetračním</t>
  </si>
  <si>
    <t>-1310636303</t>
  </si>
  <si>
    <t>https://podminky.urs.cz/item/CS_URS_2023_02/711111001</t>
  </si>
  <si>
    <t>2,23*3,12*2</t>
  </si>
  <si>
    <t>2,9*3,66</t>
  </si>
  <si>
    <t>711112001</t>
  </si>
  <si>
    <t>Provedení izolace proti zemní vlhkosti natěradly a tmely za studena na ploše svislé S nátěrem penetračním</t>
  </si>
  <si>
    <t>-1796298192</t>
  </si>
  <si>
    <t>https://podminky.urs.cz/item/CS_URS_2023_02/711112001</t>
  </si>
  <si>
    <t>(2,23+3,12)*2*0,7*2</t>
  </si>
  <si>
    <t>(3,55+2,6)*2*1,2</t>
  </si>
  <si>
    <t>-524786574</t>
  </si>
  <si>
    <t>"vodorovná" 100,617</t>
  </si>
  <si>
    <t>"svislá" 29,74</t>
  </si>
  <si>
    <t>130,357*0,0004 'Přepočtené koeficientem množství</t>
  </si>
  <si>
    <t>711141559</t>
  </si>
  <si>
    <t>Provedení izolace proti zemní vlhkosti pásy přitavením NAIP na ploše vodorovné V</t>
  </si>
  <si>
    <t>1135895970</t>
  </si>
  <si>
    <t>https://podminky.urs.cz/item/CS_URS_2023_02/711141559</t>
  </si>
  <si>
    <t>"2 vrstvy" 2,23*3,12*2*2</t>
  </si>
  <si>
    <t>"2 vrstvy" 2,9*3,66*2</t>
  </si>
  <si>
    <t>711142559</t>
  </si>
  <si>
    <t>Provedení izolace proti zemní vlhkosti pásy přitavením NAIP na ploše svislé S</t>
  </si>
  <si>
    <t>-1675830109</t>
  </si>
  <si>
    <t>https://podminky.urs.cz/item/CS_URS_2023_02/711142559</t>
  </si>
  <si>
    <t>"2 vrstvy" 14,98*2</t>
  </si>
  <si>
    <t>"2 vrstvy" (3,55+2,6)*2*1,2*2</t>
  </si>
  <si>
    <t>6285300R</t>
  </si>
  <si>
    <t>-1064439488</t>
  </si>
  <si>
    <t>"vodorovná" 49,058</t>
  </si>
  <si>
    <t>"svislá" 59,48</t>
  </si>
  <si>
    <t>108,538*1,221 'Přepočtené koeficientem množství</t>
  </si>
  <si>
    <t>998711202</t>
  </si>
  <si>
    <t>Přesun hmot pro izolace proti vodě, vlhkosti a plynům stanovený procentní sazbou (%) z ceny vodorovná dopravní vzdálenost do 50 m v objektech výšky přes 6 do 12 m</t>
  </si>
  <si>
    <t>-1111936619</t>
  </si>
  <si>
    <t>https://podminky.urs.cz/item/CS_URS_2023_02/998711202</t>
  </si>
  <si>
    <t>712361703</t>
  </si>
  <si>
    <t>Provedení povlakové krytiny střech plochých do 10° fólií přilepenou lepidlem v plné ploše</t>
  </si>
  <si>
    <t>-1007085046</t>
  </si>
  <si>
    <t>https://podminky.urs.cz/item/CS_URS_2023_02/712361703</t>
  </si>
  <si>
    <t>712461703</t>
  </si>
  <si>
    <t>Provedení povlakové krytiny střech šikmých přes 10° do 30° fólií přilepenou lepidlem v plné ploše</t>
  </si>
  <si>
    <t>2096898072</t>
  </si>
  <si>
    <t>https://podminky.urs.cz/item/CS_URS_2023_02/712461703</t>
  </si>
  <si>
    <t>"zastřešení šachty" 13,0*2</t>
  </si>
  <si>
    <t>712861703</t>
  </si>
  <si>
    <t>Provedení povlakové krytiny střech samostatným vytažením izolačního povlaku fólií na konstrukce převyšující úroveň střechy, přilepenou lepidlem v plné ploše</t>
  </si>
  <si>
    <t>-1455011386</t>
  </si>
  <si>
    <t>https://podminky.urs.cz/item/CS_URS_2023_02/712861703</t>
  </si>
  <si>
    <t>(0,25+9,5+18,45+9,5+0,25*2)*0,3</t>
  </si>
  <si>
    <t>(7,3+2,1)*0,3*2</t>
  </si>
  <si>
    <t>11,65*0,3</t>
  </si>
  <si>
    <t>28342411</t>
  </si>
  <si>
    <t>fólie hydroizolační střešní mPVC s nakašírovaným PES rounem určená k lepení tl 1,5mm</t>
  </si>
  <si>
    <t>462392144</t>
  </si>
  <si>
    <t>"plocha" 171,11</t>
  </si>
  <si>
    <t>"vytažení" 20,595</t>
  </si>
  <si>
    <t>"šachty" 26,0</t>
  </si>
  <si>
    <t>217,705*1,1655 'Přepočtené koeficientem množství</t>
  </si>
  <si>
    <t>712491171</t>
  </si>
  <si>
    <t>Provedení povlakové krytiny střech šikmých přes 10° do 30°- ostatní práce provedení vrstvy textilní podkladní</t>
  </si>
  <si>
    <t>1715255325</t>
  </si>
  <si>
    <t>https://podminky.urs.cz/item/CS_URS_2023_02/712491171</t>
  </si>
  <si>
    <t>69311081</t>
  </si>
  <si>
    <t>geotextilie netkaná separační, ochranná, filtrační, drenážní PES 300g/m2</t>
  </si>
  <si>
    <t>-298651715</t>
  </si>
  <si>
    <t>26*1,155 'Přepočtené koeficientem množství</t>
  </si>
  <si>
    <t>445493740</t>
  </si>
  <si>
    <t>"ozn. F19 - ochoz" 27,0</t>
  </si>
  <si>
    <t>Okapnice šachet</t>
  </si>
  <si>
    <t>(3,7+3,9)*2*2</t>
  </si>
  <si>
    <t>55344490</t>
  </si>
  <si>
    <t>lišta tmelící z poplastovaného plechu (PVC-P) rš 100mm</t>
  </si>
  <si>
    <t>-1865027453</t>
  </si>
  <si>
    <t>"ozn. F19" 27,0</t>
  </si>
  <si>
    <t>27*1,1 'Přepočtené koeficientem množství</t>
  </si>
  <si>
    <t>55344R98</t>
  </si>
  <si>
    <t xml:space="preserve">lišta okrajová z poplastovaného plechu (PVC-P), okapní hrany </t>
  </si>
  <si>
    <t>-1003416808</t>
  </si>
  <si>
    <t>30,4*1,1 'Přepočtené koeficientem množství</t>
  </si>
  <si>
    <t>-1277873162</t>
  </si>
  <si>
    <t>1665510463</t>
  </si>
  <si>
    <t>skladba P09 - strop výtahu</t>
  </si>
  <si>
    <t>3,35*2,2+3,3*2,1</t>
  </si>
  <si>
    <t>2837501R</t>
  </si>
  <si>
    <t>deska EPS λ=0,022 tl 150mm</t>
  </si>
  <si>
    <t>-1302724208</t>
  </si>
  <si>
    <t>"skladba P09 - strop výtahu" 14,3</t>
  </si>
  <si>
    <t>14,3*1,05 'Přepočtené koeficientem množství</t>
  </si>
  <si>
    <t>713123211</t>
  </si>
  <si>
    <t>Montáž tepelně izolačního systému základové desky z XPS desek na svislé ploše přilepených nízkoexpanzní (PUR) pěnou jednovrstvého tloušťky izolace do 100 mm</t>
  </si>
  <si>
    <t>974102020</t>
  </si>
  <si>
    <t>https://podminky.urs.cz/item/CS_URS_2023_02/713123211</t>
  </si>
  <si>
    <t>2837637R</t>
  </si>
  <si>
    <t>deska XPS tl 50mm, specifikace dle PD</t>
  </si>
  <si>
    <t>114089917</t>
  </si>
  <si>
    <t>14,4*1,08 'Přepočtené koeficientem množství</t>
  </si>
  <si>
    <t>2057952936</t>
  </si>
  <si>
    <t>"ozn. K1" 0,6*1</t>
  </si>
  <si>
    <t>"ozn. K5" 1,2*4</t>
  </si>
  <si>
    <t>"ozn. K7" 2,1*2</t>
  </si>
  <si>
    <t>-677369672</t>
  </si>
  <si>
    <t>9,6*0,05*0,07</t>
  </si>
  <si>
    <t>0,034*1,1 'Přepočtené koeficientem množství</t>
  </si>
  <si>
    <t>-1214509725</t>
  </si>
  <si>
    <t>762511227</t>
  </si>
  <si>
    <t>Podlahové konstrukce podkladové z dřevoštěpkových desek OSB jednovrstvých lepených na pero a drážku nebroušených, tloušťky desky 25 mm</t>
  </si>
  <si>
    <t>312946928</t>
  </si>
  <si>
    <t>https://podminky.urs.cz/item/CS_URS_2023_02/762511227</t>
  </si>
  <si>
    <t>2075098565</t>
  </si>
  <si>
    <t>9,6*0,18</t>
  </si>
  <si>
    <t>762341R34</t>
  </si>
  <si>
    <t xml:space="preserve">Bednění střech střech rovných sklonu do 60° s vyřezáním otvorů z vodovzdorné překližky tl. 18 mm, vč. kotvení </t>
  </si>
  <si>
    <t>1689582919</t>
  </si>
  <si>
    <t>-1958152146</t>
  </si>
  <si>
    <t>-1610555950</t>
  </si>
  <si>
    <t>"ozn. K1" 0,65*1</t>
  </si>
  <si>
    <t>"ozn. K5" 1,25*4</t>
  </si>
  <si>
    <t>"ozn. K7" 2,15*2</t>
  </si>
  <si>
    <t>764242R03</t>
  </si>
  <si>
    <t>Oplechování zdí z titanzinkového plechu s povrchovou úpravou lištou typu A rš 220 mm</t>
  </si>
  <si>
    <t>-322917113</t>
  </si>
  <si>
    <t>"ozn. F18" 27,0</t>
  </si>
  <si>
    <t>764511601</t>
  </si>
  <si>
    <t>Žlab podokapní z pozinkovaného plechu s povrchovou úpravou včetně háků a čel půlkruhový do rš 280 mm</t>
  </si>
  <si>
    <t>686188547</t>
  </si>
  <si>
    <t>https://podminky.urs.cz/item/CS_URS_2023_02/764511601</t>
  </si>
  <si>
    <t>"ozn. K9" 50,0</t>
  </si>
  <si>
    <t>764511642</t>
  </si>
  <si>
    <t>Žlab podokapní z pozinkovaného plechu s povrchovou úpravou včetně háků a čel kotlík oválný (trychtýřový), rš žlabu/průměr svodu 330/100 mm</t>
  </si>
  <si>
    <t>2110725885</t>
  </si>
  <si>
    <t>https://podminky.urs.cz/item/CS_URS_2023_02/764511642</t>
  </si>
  <si>
    <t>"ozn. K9" 3</t>
  </si>
  <si>
    <t>764518622</t>
  </si>
  <si>
    <t>Svod z pozinkovaného plechu s upraveným povrchem včetně objímek, kolen a odskoků kruhový, průměru 100 mm</t>
  </si>
  <si>
    <t>458813257</t>
  </si>
  <si>
    <t>https://podminky.urs.cz/item/CS_URS_2023_02/764518622</t>
  </si>
  <si>
    <t>"ozn. K10" 3,0*3</t>
  </si>
  <si>
    <t>-1356452618</t>
  </si>
  <si>
    <t>2138191535</t>
  </si>
  <si>
    <t>1118407855</t>
  </si>
  <si>
    <t>Ds1</t>
  </si>
  <si>
    <t>D+M vnitřní dveře otočné 1kř 900x1970 mm, plné, zárubeň ocelová dvourámová (obložková), EI 30 DP3 C-S, vč. prahu, kování a povrchové úpravy, odstranění stávající zárubně, úprava ostění, specifikace dle PD</t>
  </si>
  <si>
    <t>-202270524</t>
  </si>
  <si>
    <t>"ozn. Ds1/L" 3</t>
  </si>
  <si>
    <t>"ozn. Ds1/P" 3</t>
  </si>
  <si>
    <t>Ds3</t>
  </si>
  <si>
    <t>D+M vnitřní dveře otočné 1kř 900x1970 mm, plné, zárubeň ocelová dvourámová (obložková), PO C-S, vč. prahu, kování a povrchové úpravy, odstranění stávající zárubně, úprava ostění, specifikace dle PD</t>
  </si>
  <si>
    <t>-202392181</t>
  </si>
  <si>
    <t>"ozn. Ds3/L" 1</t>
  </si>
  <si>
    <t>"ozn. Ds3/P" 1</t>
  </si>
  <si>
    <t>D9</t>
  </si>
  <si>
    <t>D+M vstupní dveře plastové 1kř 1000x2100 mm, plné, vč. kování a zárubně, specifikace dle PD</t>
  </si>
  <si>
    <t>616787819</t>
  </si>
  <si>
    <t>"ozn. D9/L" 1</t>
  </si>
  <si>
    <t>"ozn. D9/P" 1</t>
  </si>
  <si>
    <t>D11</t>
  </si>
  <si>
    <t>D+M vstupní dveře plastové 2kř 2400x2400 mm, s bočním světlíkem/světlíky, vč. kování a zárubně, specifikace dle PD</t>
  </si>
  <si>
    <t>-1822492526</t>
  </si>
  <si>
    <t>"ozn. D11a" 1</t>
  </si>
  <si>
    <t>"ozn. D11b" 1</t>
  </si>
  <si>
    <t>"ozn. D11c" 1</t>
  </si>
  <si>
    <t>D12</t>
  </si>
  <si>
    <t>D+M sestava francouzských oken plast 4800x2400 mm, s fixními světlíky, izolační trojsklo, celoobvodové kování, specifikace dle PD</t>
  </si>
  <si>
    <t>-1813742044</t>
  </si>
  <si>
    <t>"ozn. D12" 2</t>
  </si>
  <si>
    <t>-716380879</t>
  </si>
  <si>
    <t>-896179422</t>
  </si>
  <si>
    <t>"ozn. O1, 2.NP" 1</t>
  </si>
  <si>
    <t>1608843254</t>
  </si>
  <si>
    <t>"ozn. O5, 2.NP" 2</t>
  </si>
  <si>
    <t>O6</t>
  </si>
  <si>
    <t>D+M okno hliníkové fixní 1200x1600 mm, izolační trojsklo, celoobvodové kování, specifikace dle PD</t>
  </si>
  <si>
    <t>1354185592</t>
  </si>
  <si>
    <t>"ozn. O6" 2</t>
  </si>
  <si>
    <t>O10</t>
  </si>
  <si>
    <t>D+M francouzské okno hliníkové 2kř 2100x2400 mm, 1kř fixní, izolační trojsklo, celoobvodové kování, specifikace dle PD</t>
  </si>
  <si>
    <t>906135644</t>
  </si>
  <si>
    <t>"ozn. O10" 2</t>
  </si>
  <si>
    <t>D10</t>
  </si>
  <si>
    <t>D+M francouzské okno hliníkové 1kř 1200x2400 mm, s bočním světlíkem, izolační trojsklo, celoobvodové kování, specifikace dle PD</t>
  </si>
  <si>
    <t>-1773109377</t>
  </si>
  <si>
    <t>"ozn. D10" 1</t>
  </si>
  <si>
    <t>F8</t>
  </si>
  <si>
    <t>D+M ramínkový samozavírač, osazen na stávající dveře, specifikace dle PD</t>
  </si>
  <si>
    <t>941806425</t>
  </si>
  <si>
    <t>"ozn. F8" 2</t>
  </si>
  <si>
    <t>F10</t>
  </si>
  <si>
    <t>D+M fasádní systém zasklení balkónů vč. zastřešení, kotvení do stropní konstrukce a připraveného profilu v rámci atiky, svislá konstrukce, vodorovný profil, zaskleno bezpečnostním sklem, dílenská dokumentace, kompletní provedení dle PD</t>
  </si>
  <si>
    <t>987387554</t>
  </si>
  <si>
    <t>"ozn. F10" 1</t>
  </si>
  <si>
    <t>P1</t>
  </si>
  <si>
    <t>D+M ocelový rám pro dveřní otvor výtahové šachty, svařené L profily navařené k obnažené výztuži panelů, kotvení pomocí lepených kotev, vč. obnažení stávající výztuže, kotvení a povrchové úpravy, specifikace dle PD</t>
  </si>
  <si>
    <t>-1736466795</t>
  </si>
  <si>
    <t>Výpis výrobků - překlady</t>
  </si>
  <si>
    <t>"ozn. P1" 2</t>
  </si>
  <si>
    <t>P2</t>
  </si>
  <si>
    <t>D+M ocelový rám pro okenní otvor na schodišti, svařené L profily navařené k obnažené výztuži panelů, kotvení pomocí lepených kotev, vč. obnažení stávající výztuže, kotvení a povrchové úpravy, specifikace dle PD</t>
  </si>
  <si>
    <t>685997123</t>
  </si>
  <si>
    <t>"ozn. P2" 2</t>
  </si>
  <si>
    <t>Z02</t>
  </si>
  <si>
    <t>D+M venkovní schodiště a zábradlí, ocelová konstrukce, vč. kotvení a povrchové úpravy, specifikace dle PD</t>
  </si>
  <si>
    <t>1023273580</t>
  </si>
  <si>
    <t>2x U220</t>
  </si>
  <si>
    <t>17x schodnice typová 1500x305 mm, připevněna šroubovým spojem</t>
  </si>
  <si>
    <t>zábradlí</t>
  </si>
  <si>
    <t>_______________________________</t>
  </si>
  <si>
    <t>"ozn. Z02" 2</t>
  </si>
  <si>
    <t>Z03_M</t>
  </si>
  <si>
    <t>D+M venkovní madlo ochozu, bezešvá trubka 51x3,2, stojky 31,8x2,6 na kotevní plechy vč. kotvení a povrchové úpravy, specifikace dle PD</t>
  </si>
  <si>
    <t>-659850005</t>
  </si>
  <si>
    <t>"ozn. Z03, madlo" 56,0</t>
  </si>
  <si>
    <t>Z03_Z</t>
  </si>
  <si>
    <t>D+M venkovní zábradlí ochozu, sloupky a výplň bezešvá trubka 31,8x2,6, kotevní plechy, vč. kotvení a povrchové úpravy, specifikace dle PD</t>
  </si>
  <si>
    <t>334331383</t>
  </si>
  <si>
    <t>"část B" 5,645*2</t>
  </si>
  <si>
    <t>"část D" 8,71*2</t>
  </si>
  <si>
    <t>D+M ocelová konstrukce střechy šachty z jeklů, půdorysný rozměr 3700x2900 mm, kotveno přes plotnu do stropu na závitovou tyč, vč. kotvení a povrchové úpravy, specifikace dle PD</t>
  </si>
  <si>
    <t>656416148</t>
  </si>
  <si>
    <t>1373684185</t>
  </si>
  <si>
    <t>559611132</t>
  </si>
  <si>
    <t>177</t>
  </si>
  <si>
    <t>771573R24</t>
  </si>
  <si>
    <t>Montáž podlah z dlaždic keramických lepených jednosložkovým lepidlem na bázi cementu protiskluzných vč. soklíku</t>
  </si>
  <si>
    <t>-974342273</t>
  </si>
  <si>
    <t>178</t>
  </si>
  <si>
    <t>5976162R</t>
  </si>
  <si>
    <t>dlažba keramická protiskluzná tl. 8 mm do interiéru, specifikace dle PD</t>
  </si>
  <si>
    <t>-1334723349</t>
  </si>
  <si>
    <t>33,12*1,1 'Přepočtené koeficientem množství</t>
  </si>
  <si>
    <t>179</t>
  </si>
  <si>
    <t>771574R60</t>
  </si>
  <si>
    <t>Montáž podlah z dlaždic keramických lepených flexibilním lepidlem protiskluzných venkovních vč. soklíku</t>
  </si>
  <si>
    <t>1215764083</t>
  </si>
  <si>
    <t>180</t>
  </si>
  <si>
    <t>5976161R</t>
  </si>
  <si>
    <t>dlažba keramická protiskluzná tl. 10 mm do interiéru i exteriéru, specifikace dle PD</t>
  </si>
  <si>
    <t>242204131</t>
  </si>
  <si>
    <t>79,688*1,1 'Přepočtené koeficientem množství</t>
  </si>
  <si>
    <t>181</t>
  </si>
  <si>
    <t>771574R61</t>
  </si>
  <si>
    <t>D+M doplnění keramické dlažby podlah po vybouraných otvorech, dle stávající dlažby, kompletní provedení vč. penetrace</t>
  </si>
  <si>
    <t>-1163054927</t>
  </si>
  <si>
    <t>182</t>
  </si>
  <si>
    <t>-524205480</t>
  </si>
  <si>
    <t>183</t>
  </si>
  <si>
    <t>771591325</t>
  </si>
  <si>
    <t>Odvodnění balkonů nebo teras montáž chrliče</t>
  </si>
  <si>
    <t>1766096285</t>
  </si>
  <si>
    <t>https://podminky.urs.cz/item/CS_URS_2023_02/771591325</t>
  </si>
  <si>
    <t>184</t>
  </si>
  <si>
    <t>5905447R</t>
  </si>
  <si>
    <t>chrlič hranatý s integrovanou PVC manžetou, PVC nevyhřívaný, 50x100x500 mm, specifikace dle PD</t>
  </si>
  <si>
    <t>1621261889</t>
  </si>
  <si>
    <t>185</t>
  </si>
  <si>
    <t>-548132024</t>
  </si>
  <si>
    <t>775</t>
  </si>
  <si>
    <t>Podlahy skládané</t>
  </si>
  <si>
    <t>186</t>
  </si>
  <si>
    <t>775591191</t>
  </si>
  <si>
    <t>Ostatní prvky pro plovoucí podlahy montáž podložky vyrovnávací a tlumící</t>
  </si>
  <si>
    <t>-1759775054</t>
  </si>
  <si>
    <t>https://podminky.urs.cz/item/CS_URS_2023_02/775591191</t>
  </si>
  <si>
    <t>187</t>
  </si>
  <si>
    <t>61155350</t>
  </si>
  <si>
    <t>podložka izolační z pěnového PE 2mm</t>
  </si>
  <si>
    <t>823136333</t>
  </si>
  <si>
    <t>34,08*1,08 'Přepočtené koeficientem množství</t>
  </si>
  <si>
    <t>783</t>
  </si>
  <si>
    <t>Dokončovací práce - nátěry</t>
  </si>
  <si>
    <t>188</t>
  </si>
  <si>
    <t>783901453</t>
  </si>
  <si>
    <t>Příprava podkladu betonových podlah před provedením nátěru vysátím</t>
  </si>
  <si>
    <t>-361813656</t>
  </si>
  <si>
    <t>https://podminky.urs.cz/item/CS_URS_2023_02/783901453</t>
  </si>
  <si>
    <t>3,35*2,2</t>
  </si>
  <si>
    <t>189</t>
  </si>
  <si>
    <t>783913R61</t>
  </si>
  <si>
    <t>Nátěr betonových podlah bezprašný vč. přípravy podkladu</t>
  </si>
  <si>
    <t>-478042812</t>
  </si>
  <si>
    <t>190</t>
  </si>
  <si>
    <t>-1139754342</t>
  </si>
  <si>
    <t>"m.č. 1.49" (1,58+2,47)*2*2,45</t>
  </si>
  <si>
    <t>"m.č. 1.50" (1,58+2,47)*2*2,45</t>
  </si>
  <si>
    <t>"m.č. 1.49 - strop" 3,89</t>
  </si>
  <si>
    <t>"m.č. 1.50 - strop" 3,89</t>
  </si>
  <si>
    <t>ostění po nových otvorech</t>
  </si>
  <si>
    <t>153,32*0,3</t>
  </si>
  <si>
    <t>191</t>
  </si>
  <si>
    <t>1790979378</t>
  </si>
  <si>
    <t>VYT</t>
  </si>
  <si>
    <t>Výtah</t>
  </si>
  <si>
    <t>192</t>
  </si>
  <si>
    <t>F1</t>
  </si>
  <si>
    <t>D+M osobní výtah, kompletní provedení dle PD</t>
  </si>
  <si>
    <t>266334129</t>
  </si>
  <si>
    <t>"ozn. F1" 1</t>
  </si>
  <si>
    <t>193</t>
  </si>
  <si>
    <t>F2</t>
  </si>
  <si>
    <t>D+M evakuační výtah, kompletní provedení dle PD</t>
  </si>
  <si>
    <t>422845015</t>
  </si>
  <si>
    <t>"ozn. F2" 1</t>
  </si>
  <si>
    <t>SO 01_B_4 - TZB</t>
  </si>
  <si>
    <t>Úroveň 3:</t>
  </si>
  <si>
    <t>IO - Retenční nádrž</t>
  </si>
  <si>
    <t xml:space="preserve">    N00 - Retenční nádrž</t>
  </si>
  <si>
    <t xml:space="preserve">      N01 - Retenční nádrž</t>
  </si>
  <si>
    <t xml:space="preserve">      NO02 - Ostatní náklady</t>
  </si>
  <si>
    <t>N00</t>
  </si>
  <si>
    <t>N01</t>
  </si>
  <si>
    <t>7201K1</t>
  </si>
  <si>
    <t>Výkopové práce, příložné pažení výkopu, odstranění pažení, zásyp s hutněním, odvoz zeminy, poplatek za uložení na skládce</t>
  </si>
  <si>
    <t>-536446976</t>
  </si>
  <si>
    <t>7201K2</t>
  </si>
  <si>
    <t>Písek pro obsyp a podsyp potrubí</t>
  </si>
  <si>
    <t>-834909530</t>
  </si>
  <si>
    <t>7201K3</t>
  </si>
  <si>
    <t>Zásyp potrubí vykopanou zeminou</t>
  </si>
  <si>
    <t>774738842</t>
  </si>
  <si>
    <t>877265271</t>
  </si>
  <si>
    <t>Montáž tvarovek na kanalizačním potrubí z trub z plastu z tvrdého PVC nebo z polypropylenu v otevřeném výkopu lapačů střešních splavenin DN 125</t>
  </si>
  <si>
    <t>1914335594</t>
  </si>
  <si>
    <t>721242106</t>
  </si>
  <si>
    <t>Lapače střešních splavenin polypropylenové (PP) se svislým odtokem DN 125</t>
  </si>
  <si>
    <t>-1158060936</t>
  </si>
  <si>
    <t>https://podminky.urs.cz/item/CS_URS_2023_02/721242106</t>
  </si>
  <si>
    <t>721111102</t>
  </si>
  <si>
    <t>Potrubí z kameninových trub hrdlových s integrovaným spojem svodné pryžové těsnění spojovací systém F DN 125</t>
  </si>
  <si>
    <t>1265910163</t>
  </si>
  <si>
    <t>https://podminky.urs.cz/item/CS_URS_2023_02/721111102</t>
  </si>
  <si>
    <t>721111103</t>
  </si>
  <si>
    <t>Potrubí z kameninových trub hrdlových s integrovaným spojem svodné pryžové těsnění spojovací systém F DN 150</t>
  </si>
  <si>
    <t>-1842130839</t>
  </si>
  <si>
    <t>https://podminky.urs.cz/item/CS_URS_2023_02/721111103</t>
  </si>
  <si>
    <t>RN1</t>
  </si>
  <si>
    <t>Betonová retenční nádrž BN 13/2,20/2,05
objem nádrže 10 m3
s regulovaným odtokem 0,5 l/s</t>
  </si>
  <si>
    <t>ks</t>
  </si>
  <si>
    <t>943948730</t>
  </si>
  <si>
    <t>RN2</t>
  </si>
  <si>
    <t>Nástrčné hrdlo DN 110 PE svařované - vstup do nádrže</t>
  </si>
  <si>
    <t>-2043022789</t>
  </si>
  <si>
    <t>NO02</t>
  </si>
  <si>
    <t>Ostatní náklady</t>
  </si>
  <si>
    <t>998721201</t>
  </si>
  <si>
    <t>Přesun hmot pro vnitřní kanalizace stanovený procentní sazbou (%) z ceny vodorovná dopravní vzdálenost do 50 m v objektech výšky do 6 m</t>
  </si>
  <si>
    <t>-113672279</t>
  </si>
  <si>
    <t>https://podminky.urs.cz/item/CS_URS_2023_02/998721201</t>
  </si>
  <si>
    <t>OSTK5</t>
  </si>
  <si>
    <t>Režie</t>
  </si>
  <si>
    <t>1936835611</t>
  </si>
  <si>
    <t>OSTK6</t>
  </si>
  <si>
    <t>Doprava</t>
  </si>
  <si>
    <t>287664651</t>
  </si>
  <si>
    <t>OSTK2</t>
  </si>
  <si>
    <t>Spojovací a kotevní materiál</t>
  </si>
  <si>
    <t>-2081063026</t>
  </si>
  <si>
    <t>OSTK3</t>
  </si>
  <si>
    <t>Tlaková zkouška kanalizace</t>
  </si>
  <si>
    <t>-2024438518</t>
  </si>
  <si>
    <t>OSTK4</t>
  </si>
  <si>
    <t>Stavební přípomoci, drážkování, začíštění, prostupy</t>
  </si>
  <si>
    <t>kpl</t>
  </si>
  <si>
    <t>-412734077</t>
  </si>
  <si>
    <t>D.1.4.A - Vytápění</t>
  </si>
  <si>
    <t xml:space="preserve">    730 - Ústřední vytápění</t>
  </si>
  <si>
    <t xml:space="preserve">      730.1 - Potrubí vč. tvarovek, montáže, dodávky a příslušenství</t>
  </si>
  <si>
    <t xml:space="preserve">      730.2 - Izolace potrubí vč. tvarovek, montáže, dodváky a příslušenství</t>
  </si>
  <si>
    <t xml:space="preserve">      730.3 - Otopná tělesa vč. montáže, dodávky a příslušenství</t>
  </si>
  <si>
    <t xml:space="preserve">      730.4 - Armatury pro připojení otopných těles vč. dodávky, montáže a příslušenství</t>
  </si>
  <si>
    <t xml:space="preserve">      730.5 - Armatury vč. dodávky, montáže a příslušenství</t>
  </si>
  <si>
    <t xml:space="preserve">    OST - Ostatní</t>
  </si>
  <si>
    <t>730</t>
  </si>
  <si>
    <t>Ústřední vytápění</t>
  </si>
  <si>
    <t>730.1</t>
  </si>
  <si>
    <t>Potrubí vč. tvarovek, montáže, dodávky a příslušenství</t>
  </si>
  <si>
    <t>733223102</t>
  </si>
  <si>
    <t>Potrubí z trubek měděných tvrdých spojovaných měkkým pájením Ø 15/1</t>
  </si>
  <si>
    <t>-817106503</t>
  </si>
  <si>
    <t>https://podminky.urs.cz/item/CS_URS_2023_02/733223102</t>
  </si>
  <si>
    <t>733223103</t>
  </si>
  <si>
    <t>Potrubí z trubek měděných tvrdých spojovaných měkkým pájením Ø 18/1</t>
  </si>
  <si>
    <t>-1743064478</t>
  </si>
  <si>
    <t>https://podminky.urs.cz/item/CS_URS_2023_02/733223103</t>
  </si>
  <si>
    <t>733223104</t>
  </si>
  <si>
    <t>Potrubí z trubek měděných tvrdých spojovaných měkkým pájením Ø 22/1</t>
  </si>
  <si>
    <t>145562599</t>
  </si>
  <si>
    <t>https://podminky.urs.cz/item/CS_URS_2023_02/733223104</t>
  </si>
  <si>
    <t>733223105</t>
  </si>
  <si>
    <t>Potrubí z trubek měděných tvrdých spojovaných měkkým pájením Ø 28/1,5</t>
  </si>
  <si>
    <t>590025101</t>
  </si>
  <si>
    <t>https://podminky.urs.cz/item/CS_URS_2023_02/733223105</t>
  </si>
  <si>
    <t>733223106</t>
  </si>
  <si>
    <t>Potrubí z trubek měděných tvrdých spojovaných měkkým pájením Ø 35/1,5</t>
  </si>
  <si>
    <t>-89681552</t>
  </si>
  <si>
    <t>https://podminky.urs.cz/item/CS_URS_2023_02/733223106</t>
  </si>
  <si>
    <t>730.2</t>
  </si>
  <si>
    <t>Izolace potrubí vč. tvarovek, montáže, dodváky a příslušenství</t>
  </si>
  <si>
    <t>7338112K1</t>
  </si>
  <si>
    <t>Návleková tepelná izolace z pěnového PE tl. 10 mm, vnitřní průměr 15 mm</t>
  </si>
  <si>
    <t>-795159993</t>
  </si>
  <si>
    <t>7338112K2</t>
  </si>
  <si>
    <t>Návleková tepelná izolace z pěnového PE tl. 10 mm, vnitřní průměr 18 mm</t>
  </si>
  <si>
    <t>955496901</t>
  </si>
  <si>
    <t>7338112K3</t>
  </si>
  <si>
    <t>Návleková tepelná izolace z pěnového PE tl. 10 mm, vnitřní průměr 22 mm</t>
  </si>
  <si>
    <t>-645746667</t>
  </si>
  <si>
    <t>7338112K4</t>
  </si>
  <si>
    <t>Návleková tepelná izolace z pěnového PE tl. 20 mm, vnitřní průměr 28 mm</t>
  </si>
  <si>
    <t>756370650</t>
  </si>
  <si>
    <t>7338112K5</t>
  </si>
  <si>
    <t>Návleková tepelná izolace z pěnového PE tl. 20 mm, vnitřní průměr 35 mm</t>
  </si>
  <si>
    <t>1555933350</t>
  </si>
  <si>
    <t>730.3</t>
  </si>
  <si>
    <t>Otopná tělesa vč. montáže, dodávky a příslušenství</t>
  </si>
  <si>
    <t>735152273</t>
  </si>
  <si>
    <t>Otopná tělesa panelová VK jednodesková PN 1,0 MPa, T do 110°C s jednou přídavnou přestupní plochou výšky tělesa 600 mm stavební délky / výkonu 600 mm / 601 W</t>
  </si>
  <si>
    <t>1038390158</t>
  </si>
  <si>
    <t>https://podminky.urs.cz/item/CS_URS_2023_02/735152273</t>
  </si>
  <si>
    <t>735152275</t>
  </si>
  <si>
    <t>Otopná tělesa panelová VK jednodesková PN 1,0 MPa, T do 110°C s jednou přídavnou přestupní plochou výšky tělesa 600 mm stavební délky / výkonu 800 mm / 802 W</t>
  </si>
  <si>
    <t>-353918274</t>
  </si>
  <si>
    <t>https://podminky.urs.cz/item/CS_URS_2023_02/735152275</t>
  </si>
  <si>
    <t>735152277</t>
  </si>
  <si>
    <t>Otopná tělesa panelová VK jednodesková PN 1,0 MPa, T do 110°C s jednou přídavnou přestupní plochou výšky tělesa 600 mm stavební délky / výkonu 1000 mm / 1002 W</t>
  </si>
  <si>
    <t>445007948</t>
  </si>
  <si>
    <t>https://podminky.urs.cz/item/CS_URS_2023_02/735152277</t>
  </si>
  <si>
    <t>735152477</t>
  </si>
  <si>
    <t>Otopná tělesa panelová VK dvoudesková PN 1,0 MPa, T do 110°C s jednou přídavnou přestupní plochou výšky tělesa 600 mm stavební délky / výkonu 1000 mm / 1288 W</t>
  </si>
  <si>
    <t>253055280</t>
  </si>
  <si>
    <t>https://podminky.urs.cz/item/CS_URS_2023_02/735152477</t>
  </si>
  <si>
    <t>735152580</t>
  </si>
  <si>
    <t>Otopná tělesa panelová VK dvoudesková PN 1,0 MPa, T do 110°C se dvěma přídavnými přestupními plochami výšky tělesa 600 mm stavební délky / výkonu 1400 mm / 2351 W</t>
  </si>
  <si>
    <t>-183902056</t>
  </si>
  <si>
    <t>https://podminky.urs.cz/item/CS_URS_2023_02/735152580</t>
  </si>
  <si>
    <t>735164271</t>
  </si>
  <si>
    <t>Otopná tělesa trubková přímotopná elektrická na stěnu výšky tělesa 1810 mm, délky 450 mm</t>
  </si>
  <si>
    <t>-603160440</t>
  </si>
  <si>
    <t>https://podminky.urs.cz/item/CS_URS_2023_02/735164271</t>
  </si>
  <si>
    <t>730.4</t>
  </si>
  <si>
    <t>Armatury pro připojení otopných těles vč. dodávky, montáže a příslušenství</t>
  </si>
  <si>
    <t>734109K1</t>
  </si>
  <si>
    <t>Připojovací armatura v roh. pro otopná tělesa DN15, vč. příslušenství</t>
  </si>
  <si>
    <t>-1590485293</t>
  </si>
  <si>
    <t>734109K2</t>
  </si>
  <si>
    <t>Připojovací armatura v roh. pro trubk. tělesa DN15, vč. příslušenství</t>
  </si>
  <si>
    <t>-2117925144</t>
  </si>
  <si>
    <t>734109K3</t>
  </si>
  <si>
    <t>TH - Termostatická hlavice</t>
  </si>
  <si>
    <t>-1315754596</t>
  </si>
  <si>
    <t>734412K5</t>
  </si>
  <si>
    <t>Poměrový měřič tepla</t>
  </si>
  <si>
    <t>691971526</t>
  </si>
  <si>
    <t>Poznámka k položce:
Teploměry technické kompaktní měřiče tepla jmenovitý průtok Qn (m3/h) 0,6 1/2"</t>
  </si>
  <si>
    <t>734109K4</t>
  </si>
  <si>
    <t>Svěrné šroubení pro ocelové potrubí G1/2</t>
  </si>
  <si>
    <t>1324280852</t>
  </si>
  <si>
    <t>730.5</t>
  </si>
  <si>
    <t>Armatury vč. dodávky, montáže a příslušenství</t>
  </si>
  <si>
    <t>732421213</t>
  </si>
  <si>
    <t>Čerpadla teplovodní mokroběžná závitová cirkulační pro TUV (elektronicky řízená) PN 10, do 80°C DN přípojky/dopravní výška H (m) - čerpací výkon Q (m3/h) DN 25 / do 6,0 m / 3,0 m3/h</t>
  </si>
  <si>
    <t>2059314152</t>
  </si>
  <si>
    <t>https://podminky.urs.cz/item/CS_URS_2023_02/732421213</t>
  </si>
  <si>
    <t>734163444</t>
  </si>
  <si>
    <t>Filtry z uhlíkové oceli s čístícím víkem nebo vypouštěcí zátkou PN 40 do 400°C DN 32</t>
  </si>
  <si>
    <t>1289604896</t>
  </si>
  <si>
    <t>https://podminky.urs.cz/item/CS_URS_2023_02/734163444</t>
  </si>
  <si>
    <t>734211120</t>
  </si>
  <si>
    <t>Ventily odvzdušňovací závitové automatické PN 14 do 120°C G 1/2</t>
  </si>
  <si>
    <t>400422073</t>
  </si>
  <si>
    <t>https://podminky.urs.cz/item/CS_URS_2023_02/734211120</t>
  </si>
  <si>
    <t>734192314</t>
  </si>
  <si>
    <t>Ostatní přírubové armatury klapky zpětné samočinné PN 16 do 100°C DN 50</t>
  </si>
  <si>
    <t>-2049077980</t>
  </si>
  <si>
    <t>https://podminky.urs.cz/item/CS_URS_2023_02/734192314</t>
  </si>
  <si>
    <t>734291123</t>
  </si>
  <si>
    <t>Ostatní armatury kohouty plnicí a vypouštěcí PN 10 do 90°C G 1/2</t>
  </si>
  <si>
    <t>1310776847</t>
  </si>
  <si>
    <t>https://podminky.urs.cz/item/CS_URS_2023_02/734291123</t>
  </si>
  <si>
    <t>734292716</t>
  </si>
  <si>
    <t>Ostatní armatury kulové kohouty PN 42 do 185°C přímé vnitřní závit G 1 1/4</t>
  </si>
  <si>
    <t>1207124887</t>
  </si>
  <si>
    <t>https://podminky.urs.cz/item/CS_URS_2023_02/734292716</t>
  </si>
  <si>
    <t>734220102</t>
  </si>
  <si>
    <t>Ventily regulační závitové vyvažovací přímé bez vypouštění PN 20 do 100°C G 1</t>
  </si>
  <si>
    <t>-1275468311</t>
  </si>
  <si>
    <t>https://podminky.urs.cz/item/CS_URS_2023_02/734220102</t>
  </si>
  <si>
    <t>73429K1</t>
  </si>
  <si>
    <t>Trojcestný směšovací ventil DN 20, Kv 6,3</t>
  </si>
  <si>
    <t>-980739750</t>
  </si>
  <si>
    <t>734K1</t>
  </si>
  <si>
    <t>Manometr 0-6kPa vč. návarku a manometrový kohout</t>
  </si>
  <si>
    <t xml:space="preserve">ks </t>
  </si>
  <si>
    <t>1036139978</t>
  </si>
  <si>
    <t>734411102</t>
  </si>
  <si>
    <t>Teploměry technické s pevným stonkem a jímkou zadní připojení (axiální) průměr 63 mm délka stonku 75 mm</t>
  </si>
  <si>
    <t>1735148576</t>
  </si>
  <si>
    <t>https://podminky.urs.cz/item/CS_URS_2023_02/734411102</t>
  </si>
  <si>
    <t>OST</t>
  </si>
  <si>
    <t>998731201K1</t>
  </si>
  <si>
    <t>Přesun hmot pro vytápění stanovený procentní sazbou (%) z ceny vodorovná dopravní vzdálenost do 50 m v objektech výšky do 6 m</t>
  </si>
  <si>
    <t>1847893448</t>
  </si>
  <si>
    <t>OST10</t>
  </si>
  <si>
    <t>Požární ucpávky - prostupy požárně dělícími konstrukcemi</t>
  </si>
  <si>
    <t>soub</t>
  </si>
  <si>
    <t>978144947</t>
  </si>
  <si>
    <t>OST8</t>
  </si>
  <si>
    <t>985807049</t>
  </si>
  <si>
    <t>OST9</t>
  </si>
  <si>
    <t>-1573945027</t>
  </si>
  <si>
    <t>OST1</t>
  </si>
  <si>
    <t>Dokumentace skutečného provedení stavby</t>
  </si>
  <si>
    <t>1322765666</t>
  </si>
  <si>
    <t>https://podminky.urs.cz/item/CS_URS_2023_02/OST1</t>
  </si>
  <si>
    <t>OST2</t>
  </si>
  <si>
    <t>2047597103</t>
  </si>
  <si>
    <t>OST3</t>
  </si>
  <si>
    <t>Zkouška v rámci montážních prací - Topná zkouška</t>
  </si>
  <si>
    <t>h</t>
  </si>
  <si>
    <t>1190954291</t>
  </si>
  <si>
    <t>OST4</t>
  </si>
  <si>
    <t>Zkouška v rámci montážních prací - Tlaková zkouška</t>
  </si>
  <si>
    <t>-1343329910</t>
  </si>
  <si>
    <t>OST5</t>
  </si>
  <si>
    <t>Stavební přípomoce, drážkování, začištění, prostupy</t>
  </si>
  <si>
    <t>894487215</t>
  </si>
  <si>
    <t>OST6</t>
  </si>
  <si>
    <t>Napojení na stávající potrubí</t>
  </si>
  <si>
    <t>-1239129637</t>
  </si>
  <si>
    <t>OST7</t>
  </si>
  <si>
    <t>Napojení vestavby na stávající zdroj tepla (ÚT, elektro, MaR)</t>
  </si>
  <si>
    <t>359019169</t>
  </si>
  <si>
    <t>D.1.4.C - Vzduchotechnika</t>
  </si>
  <si>
    <t>751 - Vzduchotechnika</t>
  </si>
  <si>
    <t xml:space="preserve">    zař. č.1 - Větrání hygienického zázemí</t>
  </si>
  <si>
    <t xml:space="preserve">    zař. č.2 - Větrání úklidové místnosti</t>
  </si>
  <si>
    <t>zař. č.1</t>
  </si>
  <si>
    <t>Větrání hygienického zázemí</t>
  </si>
  <si>
    <t>751133012</t>
  </si>
  <si>
    <t>Montáž ventilátoru diagonálního nízkotlakého potrubního nevýbušného, průměru přes 100 do 200 mm</t>
  </si>
  <si>
    <t>-1436023556</t>
  </si>
  <si>
    <t>https://podminky.urs.cz/item/CS_URS_2023_02/751133012</t>
  </si>
  <si>
    <t>42914516</t>
  </si>
  <si>
    <t>ventilátor radiální potrubní úsporný ocelový IP44 výkon 65-105W D 125mm</t>
  </si>
  <si>
    <t>693687688</t>
  </si>
  <si>
    <t>751514776</t>
  </si>
  <si>
    <t>Montáž protidešťové stříšky nebo výfukové hlavice do plechového potrubí kruhové bez příruby, průměru přes 100 do 200 mm</t>
  </si>
  <si>
    <t>-1918149269</t>
  </si>
  <si>
    <t>https://podminky.urs.cz/item/CS_URS_2023_02/751514776</t>
  </si>
  <si>
    <t>42981076</t>
  </si>
  <si>
    <t>hlavice bez pohyblivé části Pz D 200mm</t>
  </si>
  <si>
    <t>-1386662736</t>
  </si>
  <si>
    <t>751322012</t>
  </si>
  <si>
    <t>Montáž talířových ventilů, anemostatů, dýz talířového ventilu, průměru přes 100 do 200 mm</t>
  </si>
  <si>
    <t>1205946127</t>
  </si>
  <si>
    <t>https://podminky.urs.cz/item/CS_URS_2023_02/751322012</t>
  </si>
  <si>
    <t>42972209</t>
  </si>
  <si>
    <t>ventil talířový pro přívod vzduchu kovový D 160mm</t>
  </si>
  <si>
    <t>-833467187</t>
  </si>
  <si>
    <t>751514679</t>
  </si>
  <si>
    <t>Montáž škrtící klapky nebo zpětné klapky do plechového potrubí kruhové bez příruby, průměru přes 100 do 200 mm</t>
  </si>
  <si>
    <t>-2120088313</t>
  </si>
  <si>
    <t>https://podminky.urs.cz/item/CS_URS_2023_02/751514679</t>
  </si>
  <si>
    <t>42971022R</t>
  </si>
  <si>
    <t>klapka kruhová zpětná Pz D 160mm</t>
  </si>
  <si>
    <t>1709224952</t>
  </si>
  <si>
    <t>Poznámka k položce:
těsná vsuvná do kruhového potrubí
• provedení samotížné s magnetem
• vyrobena z plastu
• dvoubřité těsnění
• instalace přednostně svisle</t>
  </si>
  <si>
    <t>751510042</t>
  </si>
  <si>
    <t>Vzduchotechnické potrubí z pozinkovaného plechu kruhové, trouba spirálně vinutá bez příruby, průměru přes 100 do 200 mm</t>
  </si>
  <si>
    <t>-1446676538</t>
  </si>
  <si>
    <t>https://podminky.urs.cz/item/CS_URS_2023_02/751510042</t>
  </si>
  <si>
    <t>1479070</t>
  </si>
  <si>
    <t>Ohebná Al laminátová hadice s tepelnou a hlukovou izolací z vrstvy ekologické
nedráždivé minerální vaty tloušťky 25 mm, 16 kg/m3, parozábrana – zpevněný Al laminát. Vnitřní hadice je perforovaná jako tlumič hluku.</t>
  </si>
  <si>
    <t>237435566</t>
  </si>
  <si>
    <t>713411141</t>
  </si>
  <si>
    <t>Montáž izolace tepelné potrubí a ohybů pásy nebo rohožemi s povrchovou úpravou hliníkovou fólií připevněnými samolepící hliníkovou páskou potrubí jednovrstvá</t>
  </si>
  <si>
    <t>-1241700797</t>
  </si>
  <si>
    <t>https://podminky.urs.cz/item/CS_URS_2023_02/713411141</t>
  </si>
  <si>
    <t>63141792</t>
  </si>
  <si>
    <t>rohož izolační z minerální vlny lamelová s Al fólií 65kg/m3 tl 30mm</t>
  </si>
  <si>
    <t>-1537497628</t>
  </si>
  <si>
    <t>2112540359</t>
  </si>
  <si>
    <t>731.dg2</t>
  </si>
  <si>
    <t>Požární klapka pr. 125, teplotní čidlo, se servopohonem 230V, kumunikační zařizení pro ovládání a monitoring z EPS</t>
  </si>
  <si>
    <t>-13296793</t>
  </si>
  <si>
    <t>731.dg3</t>
  </si>
  <si>
    <t>-575280087</t>
  </si>
  <si>
    <t>zař. č.2</t>
  </si>
  <si>
    <t>Větrání úklidové místnosti</t>
  </si>
  <si>
    <t>-324224691</t>
  </si>
  <si>
    <t>42914525</t>
  </si>
  <si>
    <t>ventilátor axiální diagonální potrubní dvouotáčkový plastový IP44 připojení D 125mm</t>
  </si>
  <si>
    <t>-2043012128</t>
  </si>
  <si>
    <t>-564285961</t>
  </si>
  <si>
    <t>42972207</t>
  </si>
  <si>
    <t>ventil talířový pro přívod vzduchu kovový D 125mm</t>
  </si>
  <si>
    <t>-1565441115</t>
  </si>
  <si>
    <t>2070129391</t>
  </si>
  <si>
    <t>42971022R2</t>
  </si>
  <si>
    <t>klapka kruhová zpětná Pz D 125mm</t>
  </si>
  <si>
    <t>-1172542843</t>
  </si>
  <si>
    <t>1633426</t>
  </si>
  <si>
    <t>-456887246</t>
  </si>
  <si>
    <t>1774884506</t>
  </si>
  <si>
    <t>731.dg1</t>
  </si>
  <si>
    <t>-1039538086</t>
  </si>
  <si>
    <t>998751202</t>
  </si>
  <si>
    <t>Přesun hmot pro vzduchotechniku stanovený procentní sazbou (%) z ceny vodorovná dopravní vzdálenost do 50 m v objektech výšky přes 12 do 24 m</t>
  </si>
  <si>
    <t>-164430164</t>
  </si>
  <si>
    <t>https://podminky.urs.cz/item/CS_URS_2023_02/998751202</t>
  </si>
  <si>
    <t>OST.10</t>
  </si>
  <si>
    <t>-266793421</t>
  </si>
  <si>
    <t>OST.11</t>
  </si>
  <si>
    <t>-1299482465</t>
  </si>
  <si>
    <t>OST.2</t>
  </si>
  <si>
    <t>512</t>
  </si>
  <si>
    <t>-1406231512</t>
  </si>
  <si>
    <t>OST.3</t>
  </si>
  <si>
    <t>Dokumentace skutečného provedení</t>
  </si>
  <si>
    <t>1180876108</t>
  </si>
  <si>
    <t>OST.4</t>
  </si>
  <si>
    <t>Počáteční zaregulování a zprovoznění VZT systémů</t>
  </si>
  <si>
    <t>-746727101</t>
  </si>
  <si>
    <t>OST.6</t>
  </si>
  <si>
    <t>Měření hluku vč. protokolu</t>
  </si>
  <si>
    <t>-1043766795</t>
  </si>
  <si>
    <t>OST.7</t>
  </si>
  <si>
    <t>Požární ucpávky</t>
  </si>
  <si>
    <t>-471112165</t>
  </si>
  <si>
    <t>Poznámka k položce:
prostupy stropem pro stoupací potrubí + prostupy požárně dělícími konstrukcemi mezi byty</t>
  </si>
  <si>
    <t>OST.8</t>
  </si>
  <si>
    <t>Stavební přípomoci, prostupy</t>
  </si>
  <si>
    <t>-526850639</t>
  </si>
  <si>
    <t>OST.9</t>
  </si>
  <si>
    <t>Napojení na stávající VZT</t>
  </si>
  <si>
    <t>45651624</t>
  </si>
  <si>
    <t xml:space="preserve">D.1.4.E - Zařízení technických instalací </t>
  </si>
  <si>
    <t xml:space="preserve">    720 - Zdravotechnika - kanalizace</t>
  </si>
  <si>
    <t xml:space="preserve">      720.1. - Zemní práce pro kanalizace - přeložky</t>
  </si>
  <si>
    <t xml:space="preserve">      720.2. - Potrubí HT a KG vč. tvarovek, dodávky a montáže</t>
  </si>
  <si>
    <t xml:space="preserve">      720.3. - Zařizovací předměty vč. dodávky, příslušenství a montáže</t>
  </si>
  <si>
    <t xml:space="preserve">      720.4. - Odpadní soupravy a zápachové uzávěrky vč. dodávky, montáže a příslušenství</t>
  </si>
  <si>
    <t xml:space="preserve">      720.5. - Ostatní náklady - kanalizace</t>
  </si>
  <si>
    <t xml:space="preserve">    722 - Zdravotechnika - vnitřní vodovod</t>
  </si>
  <si>
    <t xml:space="preserve">      722.1 - Potrubí PPR a ocelové vč. tvarovek, montáže, dodávky</t>
  </si>
  <si>
    <t xml:space="preserve">      722.2 - Izolace potrubí vč. tvarovek, montáže, příslušenství a dodávky</t>
  </si>
  <si>
    <t xml:space="preserve">      722.3 - Baterie a armatury vč. dodávky, montáže, příslušenství</t>
  </si>
  <si>
    <t xml:space="preserve">      722.4 - Ostatní náklady - vodovod</t>
  </si>
  <si>
    <t>720</t>
  </si>
  <si>
    <t>Zdravotechnika - kanalizace</t>
  </si>
  <si>
    <t>720.1.</t>
  </si>
  <si>
    <t>Zemní práce pro kanalizace - přeložky</t>
  </si>
  <si>
    <t>-1321595630</t>
  </si>
  <si>
    <t>162198917</t>
  </si>
  <si>
    <t>-445845994</t>
  </si>
  <si>
    <t>720.2.</t>
  </si>
  <si>
    <t>Potrubí HT a KG vč. tvarovek, dodávky a montáže</t>
  </si>
  <si>
    <t>721111104</t>
  </si>
  <si>
    <t>Potrubí z kameninových trub hrdlových s integrovaným spojem svodné pryžové těsnění spojovací systém F DN 200</t>
  </si>
  <si>
    <t>1772308922</t>
  </si>
  <si>
    <t>https://podminky.urs.cz/item/CS_URS_2023_02/721111104</t>
  </si>
  <si>
    <t>721174043</t>
  </si>
  <si>
    <t>Potrubí z trub polypropylenových připojovací DN 50</t>
  </si>
  <si>
    <t>-675120836</t>
  </si>
  <si>
    <t>https://podminky.urs.cz/item/CS_URS_2023_02/721174043</t>
  </si>
  <si>
    <t>721174045</t>
  </si>
  <si>
    <t>Potrubí z trub polypropylenových připojovací DN 110</t>
  </si>
  <si>
    <t>-933437892</t>
  </si>
  <si>
    <t>https://podminky.urs.cz/item/CS_URS_2023_02/721174045</t>
  </si>
  <si>
    <t>721171808</t>
  </si>
  <si>
    <t>Demontáž potrubí z novodurových trub odpadních nebo připojovacích přes 75 do D 114</t>
  </si>
  <si>
    <t>1685670056</t>
  </si>
  <si>
    <t>https://podminky.urs.cz/item/CS_URS_2023_02/721171808</t>
  </si>
  <si>
    <t>720.3.</t>
  </si>
  <si>
    <t>Zařizovací předměty vč. dodávky, příslušenství a montáže</t>
  </si>
  <si>
    <t>721194105</t>
  </si>
  <si>
    <t>Vyměření přípojek na potrubí vyvedení a upevnění odpadních výpustek DN 50</t>
  </si>
  <si>
    <t>-1812031741</t>
  </si>
  <si>
    <t>https://podminky.urs.cz/item/CS_URS_2023_02/721194105</t>
  </si>
  <si>
    <t>721194109</t>
  </si>
  <si>
    <t>Vyměření přípojek na potrubí vyvedení a upevnění odpadních výpustek DN 110</t>
  </si>
  <si>
    <t>-703540054</t>
  </si>
  <si>
    <t>https://podminky.urs.cz/item/CS_URS_2023_02/721194109</t>
  </si>
  <si>
    <t>721273153</t>
  </si>
  <si>
    <t>Ventilační hlavice z polypropylenu (PP) DN 110</t>
  </si>
  <si>
    <t>-1852343155</t>
  </si>
  <si>
    <t>https://podminky.urs.cz/item/CS_URS_2023_02/721273153</t>
  </si>
  <si>
    <t>7251120D1</t>
  </si>
  <si>
    <t>Zařízení záchodů klozety keramické závěsné s hlubokým splachováním odpad vodorovný vč. záchodového prkénka</t>
  </si>
  <si>
    <t>-162923394</t>
  </si>
  <si>
    <t>725211603</t>
  </si>
  <si>
    <t>Umyvadla keramická bílá bez výtokových armatur připevněná na stěnu šrouby bez sloupu nebo krytu na sifon, šířka umyvadla 600 mm</t>
  </si>
  <si>
    <t>1396525964</t>
  </si>
  <si>
    <t>https://podminky.urs.cz/item/CS_URS_2023_02/725211603</t>
  </si>
  <si>
    <t>725241111</t>
  </si>
  <si>
    <t>Sprchové vaničky akrylátové čtvercové 800x800 mm</t>
  </si>
  <si>
    <t>-1657452656</t>
  </si>
  <si>
    <t>https://podminky.urs.cz/item/CS_URS_2023_02/725241111</t>
  </si>
  <si>
    <t>725244122</t>
  </si>
  <si>
    <t>Sprchové dveře a zástěny dveře sprchové do niky rámové se skleněnou výplní tl. 5 mm otvíravé dvoukřídlové, na vaničku šířky 800 mm</t>
  </si>
  <si>
    <t>-1563714617</t>
  </si>
  <si>
    <t>https://podminky.urs.cz/item/CS_URS_2023_02/725244122</t>
  </si>
  <si>
    <t>725331111</t>
  </si>
  <si>
    <t>Výlevky bez výtokových armatur a splachovací nádrže keramické se sklopnou plastovou mřížkou 425 mm</t>
  </si>
  <si>
    <t>-1224748801</t>
  </si>
  <si>
    <t>https://podminky.urs.cz/item/CS_URS_2023_02/725331111</t>
  </si>
  <si>
    <t>725311121k1</t>
  </si>
  <si>
    <t>Dřezy bez výtokových armatur jednoduché se zápachovou uzávěrkou nerezové</t>
  </si>
  <si>
    <t>308393602</t>
  </si>
  <si>
    <t>726131041</t>
  </si>
  <si>
    <t>Předstěnové instalační systémy do lehkých stěn s kovovou konstrukcí pro závěsné klozety ovládání zepředu, stavební výšky 1120 mm</t>
  </si>
  <si>
    <t>1338279133</t>
  </si>
  <si>
    <t>https://podminky.urs.cz/item/CS_URS_2023_02/726131041</t>
  </si>
  <si>
    <t>721233112</t>
  </si>
  <si>
    <t>Střešní vtoky (vpusti) polypropylenové (PP) pro ploché střechy s odtokem svislým DN 110</t>
  </si>
  <si>
    <t>1041196779</t>
  </si>
  <si>
    <t>https://podminky.urs.cz/item/CS_URS_2023_02/721233112</t>
  </si>
  <si>
    <t>721210822</t>
  </si>
  <si>
    <t>Demontáž kanalizačního příslušenství střešních vtoků DN 100</t>
  </si>
  <si>
    <t>-307713525</t>
  </si>
  <si>
    <t>https://podminky.urs.cz/item/CS_URS_2023_02/721210822</t>
  </si>
  <si>
    <t>720.4.</t>
  </si>
  <si>
    <t>Odpadní soupravy a zápachové uzávěrky vč. dodávky, montáže a příslušenství</t>
  </si>
  <si>
    <t>725861102</t>
  </si>
  <si>
    <t>Zápachové uzávěrky zařizovacích předmětů pro umyvadla DN 40</t>
  </si>
  <si>
    <t>-1977873205</t>
  </si>
  <si>
    <t>https://podminky.urs.cz/item/CS_URS_2023_02/725861102</t>
  </si>
  <si>
    <t>725865311</t>
  </si>
  <si>
    <t>Zápachové uzávěrky zařizovacích předmětů pro vany sprchových koutů s kulovým kloubem na odtoku DN 40/50</t>
  </si>
  <si>
    <t>-1756572254</t>
  </si>
  <si>
    <t>https://podminky.urs.cz/item/CS_URS_2023_02/725865311</t>
  </si>
  <si>
    <t>725861301</t>
  </si>
  <si>
    <t>Zápachové uzávěrky zařizovacích předmětů pro umyvadla s přípojkou pro pračku nebo myčku DN 32</t>
  </si>
  <si>
    <t>-1197149342</t>
  </si>
  <si>
    <t>https://podminky.urs.cz/item/CS_URS_2023_02/725861301</t>
  </si>
  <si>
    <t>725862103</t>
  </si>
  <si>
    <t>Zápachové uzávěrky zařizovacích předmětů pro dřezy DN 40/50</t>
  </si>
  <si>
    <t>975878308</t>
  </si>
  <si>
    <t>https://podminky.urs.cz/item/CS_URS_2023_02/725862103</t>
  </si>
  <si>
    <t>720.5.</t>
  </si>
  <si>
    <t>Ostatní náklady - kanalizace</t>
  </si>
  <si>
    <t>-88402198</t>
  </si>
  <si>
    <t>OSTK8</t>
  </si>
  <si>
    <t>-69795650</t>
  </si>
  <si>
    <t>OSTK9</t>
  </si>
  <si>
    <t>-1504354984</t>
  </si>
  <si>
    <t>1389065846</t>
  </si>
  <si>
    <t>474282331</t>
  </si>
  <si>
    <t>Stavební přípomoci, drážkování, začíštění</t>
  </si>
  <si>
    <t>279567432</t>
  </si>
  <si>
    <t>Napojení na stávající kanalizaci</t>
  </si>
  <si>
    <t>-2109262924</t>
  </si>
  <si>
    <t>OSTK7</t>
  </si>
  <si>
    <t>-1793582713</t>
  </si>
  <si>
    <t>https://podminky.urs.cz/item/CS_URS_2023_02/OSTK7</t>
  </si>
  <si>
    <t>722</t>
  </si>
  <si>
    <t>Zdravotechnika - vnitřní vodovod</t>
  </si>
  <si>
    <t>722.1</t>
  </si>
  <si>
    <t>Potrubí PPR a ocelové vč. tvarovek, montáže, dodávky</t>
  </si>
  <si>
    <t>722174002K1</t>
  </si>
  <si>
    <t>Potrubí z plastových trubek z polypropylenu PPR svařovaných polyfúzně PN 16 (SDR 7,4) D 20 x 2,8</t>
  </si>
  <si>
    <t>318530779</t>
  </si>
  <si>
    <t>https://podminky.urs.cz/item/CS_URS_2023_02/722174002K1</t>
  </si>
  <si>
    <t>722174003</t>
  </si>
  <si>
    <t>Potrubí z plastových trubek z polypropylenu PPR svařovaných polyfúzně PN 16 (SDR 7,4) D 25 x 3,5</t>
  </si>
  <si>
    <t>1573954136</t>
  </si>
  <si>
    <t>https://podminky.urs.cz/item/CS_URS_2023_02/722174003</t>
  </si>
  <si>
    <t>722174022</t>
  </si>
  <si>
    <t>Potrubí z plastových trubek z polypropylenu PPR svařovaných polyfúzně PN 20 (SDR 6) D 20 x 3,4</t>
  </si>
  <si>
    <t>1248295227</t>
  </si>
  <si>
    <t>https://podminky.urs.cz/item/CS_URS_2023_02/722174022</t>
  </si>
  <si>
    <t>722174023</t>
  </si>
  <si>
    <t>Potrubí z plastových trubek z polypropylenu PPR svařovaných polyfúzně PN 20 (SDR 6) D 25 x 4,2</t>
  </si>
  <si>
    <t>1484140358</t>
  </si>
  <si>
    <t>https://podminky.urs.cz/item/CS_URS_2023_02/722174023</t>
  </si>
  <si>
    <t>722130233</t>
  </si>
  <si>
    <t>Potrubí z ocelových trubek pozinkovaných závitových svařovaných běžných DN 25</t>
  </si>
  <si>
    <t>1463811112</t>
  </si>
  <si>
    <t>https://podminky.urs.cz/item/CS_URS_2023_02/722130233</t>
  </si>
  <si>
    <t>722130234</t>
  </si>
  <si>
    <t>Potrubí z ocelových trubek pozinkovaných závitových svařovaných běžných DN 32</t>
  </si>
  <si>
    <t>-425105024</t>
  </si>
  <si>
    <t>https://podminky.urs.cz/item/CS_URS_2023_02/722130234</t>
  </si>
  <si>
    <t>722.2</t>
  </si>
  <si>
    <t>Izolace potrubí vč. tvarovek, montáže, příslušenství a dodávky</t>
  </si>
  <si>
    <t>7238112K1</t>
  </si>
  <si>
    <t>Návleková tepelná izolace z pěnového PE tl. 15 mm, vnitřní průměr 22 mm vč. materiálu na prořez</t>
  </si>
  <si>
    <t>-1389376219</t>
  </si>
  <si>
    <t>7238112K2</t>
  </si>
  <si>
    <t>Návleková tepelná izolace z pěnového PE tl. 15 mm, vnitřní průměr 28 mm vč. materiálu na prořez</t>
  </si>
  <si>
    <t>1043587442</t>
  </si>
  <si>
    <t>7238112K5</t>
  </si>
  <si>
    <t>Návleková tepelná izolace z pěnového PE tl. 20 mm, vnitřní průměr 22 mm vč. materiálu na prořez</t>
  </si>
  <si>
    <t>-1646998993</t>
  </si>
  <si>
    <t>7238112K6</t>
  </si>
  <si>
    <t>Návleková tepelná izolace z pěnového PE tl. 20 mm, vnitřní průměr 28 mm vč. materiálu na prořez</t>
  </si>
  <si>
    <t>2087601860</t>
  </si>
  <si>
    <t>722.3</t>
  </si>
  <si>
    <t>Baterie a armatury vč. dodávky, montáže, příslušenství</t>
  </si>
  <si>
    <t>722190401</t>
  </si>
  <si>
    <t>Zřízení přípojek na potrubí vyvedení a upevnění výpustek do DN 25</t>
  </si>
  <si>
    <t>1186289367</t>
  </si>
  <si>
    <t>https://podminky.urs.cz/item/CS_URS_2023_02/722190401</t>
  </si>
  <si>
    <t>722230103</t>
  </si>
  <si>
    <t>Armatury se dvěma závity ventily přímé G 1"</t>
  </si>
  <si>
    <t>-13186685</t>
  </si>
  <si>
    <t>https://podminky.urs.cz/item/CS_URS_2023_02/722230103</t>
  </si>
  <si>
    <t>722263214</t>
  </si>
  <si>
    <t>Vodoměry pro vodu do 100°C závitové horizontální vícevtokové mokroběžné G 1"x 260 mm Qn 5</t>
  </si>
  <si>
    <t>-1084389895</t>
  </si>
  <si>
    <t>https://podminky.urs.cz/item/CS_URS_2023_02/722263214</t>
  </si>
  <si>
    <t>725811201</t>
  </si>
  <si>
    <t>Ventily nástěnné s otočným výtokem kuchyňský G 1/2"</t>
  </si>
  <si>
    <t>1464457777</t>
  </si>
  <si>
    <t>https://podminky.urs.cz/item/CS_URS_2023_02/725811201</t>
  </si>
  <si>
    <t>725813111</t>
  </si>
  <si>
    <t>Ventily rohové bez připojovací trubičky nebo flexi hadičky G 1/2"</t>
  </si>
  <si>
    <t>-1479204403</t>
  </si>
  <si>
    <t>https://podminky.urs.cz/item/CS_URS_2023_02/725813111</t>
  </si>
  <si>
    <t>725821312</t>
  </si>
  <si>
    <t>Baterie dřezové nástěnné pákové s otáčivým kulatým ústím a délkou ramínka 300 mm</t>
  </si>
  <si>
    <t>1834882630</t>
  </si>
  <si>
    <t>https://podminky.urs.cz/item/CS_URS_2023_02/725821312</t>
  </si>
  <si>
    <t>725822611</t>
  </si>
  <si>
    <t>Baterie umyvadlové stojánkové pákové bez výpusti</t>
  </si>
  <si>
    <t>1658316840</t>
  </si>
  <si>
    <t>https://podminky.urs.cz/item/CS_URS_2023_02/725822611</t>
  </si>
  <si>
    <t>725841330</t>
  </si>
  <si>
    <t>Baterie sprchové podomítkové (zápustné) kompletní</t>
  </si>
  <si>
    <t>220785666</t>
  </si>
  <si>
    <t>https://podminky.urs.cz/item/CS_URS_2023_02/725841330</t>
  </si>
  <si>
    <t>725821325</t>
  </si>
  <si>
    <t>Baterie dřezové stojánkové pákové s otáčivým ústím a délkou ramínka 220 mm</t>
  </si>
  <si>
    <t>994036233</t>
  </si>
  <si>
    <t>https://podminky.urs.cz/item/CS_URS_2023_02/725821325</t>
  </si>
  <si>
    <t>722250133</t>
  </si>
  <si>
    <t>Požární příslušenství a armatury hydrantový systém s tvarově stálou hadicí celoplechový D 25 x 30 m</t>
  </si>
  <si>
    <t>1651942216</t>
  </si>
  <si>
    <t>https://podminky.urs.cz/item/CS_URS_2023_02/722250133</t>
  </si>
  <si>
    <t>722.4</t>
  </si>
  <si>
    <t>Ostatní náklady - vodovod</t>
  </si>
  <si>
    <t>998722201</t>
  </si>
  <si>
    <t>Přesun hmot pro vnitřní vodovod stanovený procentní sazbou (%) z ceny vodorovná dopravní vzdálenost do 50 m v objektech výšky do 6 m</t>
  </si>
  <si>
    <t>1373069786</t>
  </si>
  <si>
    <t>https://podminky.urs.cz/item/CS_URS_2023_02/998722201</t>
  </si>
  <si>
    <t>OST13</t>
  </si>
  <si>
    <t>1564515994</t>
  </si>
  <si>
    <t>OSTV12</t>
  </si>
  <si>
    <t>226749707</t>
  </si>
  <si>
    <t>OSTV11</t>
  </si>
  <si>
    <t>1690877510</t>
  </si>
  <si>
    <t>OSTV10</t>
  </si>
  <si>
    <t>Napojení na stávající rozvod vodovodu</t>
  </si>
  <si>
    <t>1124917331</t>
  </si>
  <si>
    <t>OSTV2</t>
  </si>
  <si>
    <t>-1188369571</t>
  </si>
  <si>
    <t>OSTV3</t>
  </si>
  <si>
    <t>Tlaková zkouška, desinfekce potrubí</t>
  </si>
  <si>
    <t>2128763565</t>
  </si>
  <si>
    <t>OSTV4</t>
  </si>
  <si>
    <t>Stavební přípomoce, drážkování, začíštění, prostupy</t>
  </si>
  <si>
    <t>-154185612</t>
  </si>
  <si>
    <t>OSTV5</t>
  </si>
  <si>
    <t>Proplach a dezinfekce potrubí</t>
  </si>
  <si>
    <t>348347406</t>
  </si>
  <si>
    <t>OSTV8</t>
  </si>
  <si>
    <t>1525798293</t>
  </si>
  <si>
    <t>https://podminky.urs.cz/item/CS_URS_2023_02/OSTV8</t>
  </si>
  <si>
    <t>D.1.4.G - Elektroinstalace</t>
  </si>
  <si>
    <t>741 - Elektroinstalace - silnoproud</t>
  </si>
  <si>
    <t xml:space="preserve">    01 - Svítidla vč. zdrojů, poplatků a příslušenství</t>
  </si>
  <si>
    <t xml:space="preserve">    02 - Ovládání osvětlení</t>
  </si>
  <si>
    <t xml:space="preserve">    03 - Zásuvky</t>
  </si>
  <si>
    <t xml:space="preserve">    04 - Ostatní</t>
  </si>
  <si>
    <t xml:space="preserve">    05 - Kabely</t>
  </si>
  <si>
    <t xml:space="preserve">    06 - Rozvaděče</t>
  </si>
  <si>
    <t xml:space="preserve">      RH - Rekonstrukce rozvaděče RE1</t>
  </si>
  <si>
    <t xml:space="preserve">      R1 - Rekonstrukce rozvaděče RV</t>
  </si>
  <si>
    <t xml:space="preserve">      rb - Rozvaděč RB</t>
  </si>
  <si>
    <t xml:space="preserve">      R.SO01 - Rozvaděč RB  x18</t>
  </si>
  <si>
    <t xml:space="preserve">      Rv - Rozvaděč Rv</t>
  </si>
  <si>
    <t xml:space="preserve">      rv  x1 - Rozvaděč Rv x1</t>
  </si>
  <si>
    <t xml:space="preserve">      R.kl - Rozvaděč R.kl</t>
  </si>
  <si>
    <t xml:space="preserve">    08 - Hromosvody a zemniče</t>
  </si>
  <si>
    <t xml:space="preserve">      dhr - Demontáž hromosvodu</t>
  </si>
  <si>
    <t>09 - Vedlejší náklady</t>
  </si>
  <si>
    <t>741</t>
  </si>
  <si>
    <t>Elektroinstalace - silnoproud</t>
  </si>
  <si>
    <t>01</t>
  </si>
  <si>
    <t>Svítidla vč. zdrojů, poplatků a příslušenství</t>
  </si>
  <si>
    <t>741372051</t>
  </si>
  <si>
    <t>Montáž svítidel s integrovaným zdrojem LED se zapojením vodičů interiérových přisazených stropních reflektorových bez pohybového čidla</t>
  </si>
  <si>
    <t>-80837883</t>
  </si>
  <si>
    <t>https://podminky.urs.cz/item/CS_URS_2023_02/741372051</t>
  </si>
  <si>
    <t>/1/</t>
  </si>
  <si>
    <t>SVITIDLO LED 2040lm, 17W, 4K</t>
  </si>
  <si>
    <t>1237954298</t>
  </si>
  <si>
    <t>/2/</t>
  </si>
  <si>
    <t>svítidlo interiérové přisazené s modulem LED 2x3200 lm, spektrum 840, těleso bílé barvy (RAL 9003)</t>
  </si>
  <si>
    <t>-443784148</t>
  </si>
  <si>
    <t>/3/</t>
  </si>
  <si>
    <t>svítidlo interiérové přisazené s modulem LED 1x1300 lm, spektrum 840, těleso bílé barvy (RAL 9003)</t>
  </si>
  <si>
    <t>-2095732028</t>
  </si>
  <si>
    <t>/4/</t>
  </si>
  <si>
    <t>LED stropní svítidlo 32W, 230V, IP44, 4000K, světelný tok 2880lm</t>
  </si>
  <si>
    <t>-454753544</t>
  </si>
  <si>
    <t>/5/</t>
  </si>
  <si>
    <t>LED Koupelnové osvětlení zrcadla LED/8W/230V IP44</t>
  </si>
  <si>
    <t>1445274252</t>
  </si>
  <si>
    <t>NO</t>
  </si>
  <si>
    <t>NOUZOVÉ SVÍTIDLO LED PŘISAZENÉ napr.BASET-I-SAN-109-1h, netrvalé, 9W/2G7, 78 lm, IP66</t>
  </si>
  <si>
    <t>-1193905066</t>
  </si>
  <si>
    <t>/NO2/</t>
  </si>
  <si>
    <t>NOUZ.SVITIDLO S PIKTOGRAMY 1H IP65</t>
  </si>
  <si>
    <t>-438680685</t>
  </si>
  <si>
    <t>/NO3/</t>
  </si>
  <si>
    <t>Podlinkové svítidlo LED 12W/230V</t>
  </si>
  <si>
    <t>1065284834</t>
  </si>
  <si>
    <t>741130001</t>
  </si>
  <si>
    <t>Ukončení vodičů a kabelů izolovaných s označením a zapojením v rozváděči nebo na přístroji, průřezu žíly do 2,5 mm2</t>
  </si>
  <si>
    <t>1096870350</t>
  </si>
  <si>
    <t>https://podminky.urs.cz/item/CS_URS_2023_02/741130001</t>
  </si>
  <si>
    <t>012</t>
  </si>
  <si>
    <t>Vývod pro stropní svítidlo</t>
  </si>
  <si>
    <t>-1606904141</t>
  </si>
  <si>
    <t>013</t>
  </si>
  <si>
    <t>Vývod pro svítidlo do koupelny</t>
  </si>
  <si>
    <t>-296231086</t>
  </si>
  <si>
    <t>t1</t>
  </si>
  <si>
    <t>Zákonný recyklační poplatek - svítidla</t>
  </si>
  <si>
    <t>1959506855</t>
  </si>
  <si>
    <t>741820102</t>
  </si>
  <si>
    <t>Měření osvětlovacího zařízení intenzity osvětlení na pracovišti do 50 svítidel</t>
  </si>
  <si>
    <t>-29907161</t>
  </si>
  <si>
    <t>https://podminky.urs.cz/item/CS_URS_2023_02/741820102</t>
  </si>
  <si>
    <t>02</t>
  </si>
  <si>
    <t>Ovládání osvětlení</t>
  </si>
  <si>
    <t>741310201</t>
  </si>
  <si>
    <t>Montáž spínačů jedno nebo dvoupólových polozapuštěných nebo zapuštěných se zapojením vodičů šroubové připojení, pro prostředí normální spínačů, řazení 1-jednopólových</t>
  </si>
  <si>
    <t>1536883389</t>
  </si>
  <si>
    <t>https://podminky.urs.cz/item/CS_URS_2023_02/741310201</t>
  </si>
  <si>
    <t>34535000</t>
  </si>
  <si>
    <t>spínač kompletní, zápustný, jednopólový, řazení 1, šroubové svorky</t>
  </si>
  <si>
    <t>286228669</t>
  </si>
  <si>
    <t>023</t>
  </si>
  <si>
    <t>Čidlo pohybu stropní</t>
  </si>
  <si>
    <t>79798608</t>
  </si>
  <si>
    <t>025</t>
  </si>
  <si>
    <t>Čidlo pohybu stěnu</t>
  </si>
  <si>
    <t>-551784296</t>
  </si>
  <si>
    <t>741310233</t>
  </si>
  <si>
    <t>Montáž spínačů jedno nebo dvoupólových polozapuštěných nebo zapuštěných se zapojením vodičů šroubové připojení, pro prostředí normální přepínačů, řazení 6-střídavých</t>
  </si>
  <si>
    <t>31006594</t>
  </si>
  <si>
    <t>https://podminky.urs.cz/item/CS_URS_2023_02/741310233</t>
  </si>
  <si>
    <t>34535003</t>
  </si>
  <si>
    <t>přepínač střídavý kompletní, zápustný, řazení 6, šroubové svorky</t>
  </si>
  <si>
    <t>1989535891</t>
  </si>
  <si>
    <t>741310231</t>
  </si>
  <si>
    <t>Montáž spínačů jedno nebo dvoupólových polozapuštěných nebo zapuštěných se zapojením vodičů šroubové připojení, pro prostředí normální přepínačů, řazení 5-sériových</t>
  </si>
  <si>
    <t>1437034726</t>
  </si>
  <si>
    <t>https://podminky.urs.cz/item/CS_URS_2023_02/741310231</t>
  </si>
  <si>
    <t>34535002</t>
  </si>
  <si>
    <t>přepínač sériový kompletní, zápustný, řazení 5, šroubové svorky</t>
  </si>
  <si>
    <t>-1761058416</t>
  </si>
  <si>
    <t>741310251</t>
  </si>
  <si>
    <t>Montáž spínačů jedno nebo dvoupólových polozapuštěných nebo zapuštěných se zapojením vodičů šroubové připojení, pro prostředí venkovní nebo mokré spínačů, řazení 1-jednopólových</t>
  </si>
  <si>
    <t>1889872271</t>
  </si>
  <si>
    <t>https://podminky.urs.cz/item/CS_URS_2023_02/741310251</t>
  </si>
  <si>
    <t>ABB.355301929B</t>
  </si>
  <si>
    <t>Spínač jednopólový, řazení 1, IP44 Praktik</t>
  </si>
  <si>
    <t>1159041058</t>
  </si>
  <si>
    <t>Poznámka k položce:
bílá</t>
  </si>
  <si>
    <t>741310261</t>
  </si>
  <si>
    <t>Montáž spínačů jedno nebo dvoupólových polozapuštěných nebo zapuštěných se zapojením vodičů šroubové připojení, pro prostředí venkovní nebo mokré přepínačů, řazení 5-sériových</t>
  </si>
  <si>
    <t>-1185759076</t>
  </si>
  <si>
    <t>https://podminky.urs.cz/item/CS_URS_2023_02/741310261</t>
  </si>
  <si>
    <t>ABB.3558EA0594003</t>
  </si>
  <si>
    <t>Přepínač sériový, řazení 5, IP44 Element®, Time®</t>
  </si>
  <si>
    <t>-1434703589</t>
  </si>
  <si>
    <t>Poznámka k položce:
bílá / bílá</t>
  </si>
  <si>
    <t>03</t>
  </si>
  <si>
    <t>Zásuvky</t>
  </si>
  <si>
    <t>741313041</t>
  </si>
  <si>
    <t>Montáž zásuvek domovních se zapojením vodičů šroubové připojení polozapuštěných nebo zapuštěných 10/16 A, provedení 2P + PE</t>
  </si>
  <si>
    <t>-1980197683</t>
  </si>
  <si>
    <t>https://podminky.urs.cz/item/CS_URS_2023_02/741313041</t>
  </si>
  <si>
    <t>34555202</t>
  </si>
  <si>
    <t>zásuvka zápustná jednonásobná chráněná, šroubové svorky</t>
  </si>
  <si>
    <t>-1795856434</t>
  </si>
  <si>
    <t>741313043</t>
  </si>
  <si>
    <t>Montáž zásuvek domovních se zapojením vodičů šroubové připojení polozapuštěných nebo zapuštěných 10/16 A, provedení 2x (2P + PE) dvojnásobná</t>
  </si>
  <si>
    <t>-54937271</t>
  </si>
  <si>
    <t>https://podminky.urs.cz/item/CS_URS_2023_02/741313043</t>
  </si>
  <si>
    <t>34555201</t>
  </si>
  <si>
    <t>zásuvka zápustná dvojnásobná chráněná, šroubové svorky</t>
  </si>
  <si>
    <t>-1433346228</t>
  </si>
  <si>
    <t>741313082</t>
  </si>
  <si>
    <t>Montáž zásuvek domovních se zapojením vodičů šroubové připojení venkovní nebo mokré, provedení 2P + PE</t>
  </si>
  <si>
    <t>-410027827</t>
  </si>
  <si>
    <t>https://podminky.urs.cz/item/CS_URS_2023_02/741313082</t>
  </si>
  <si>
    <t>ABB.55182929B</t>
  </si>
  <si>
    <t>Zásuvka jednonásobná s víčkem, IP44 Praktik</t>
  </si>
  <si>
    <t>1069654537</t>
  </si>
  <si>
    <t>04</t>
  </si>
  <si>
    <t>21219D001</t>
  </si>
  <si>
    <t>Ukončení vývodu 230V</t>
  </si>
  <si>
    <t>2014137642</t>
  </si>
  <si>
    <t>21219D002</t>
  </si>
  <si>
    <t>Ukončení vývodu 400V</t>
  </si>
  <si>
    <t>-1721331120</t>
  </si>
  <si>
    <t>220320233</t>
  </si>
  <si>
    <t>Montáž příslušenství zvonku tlačítka</t>
  </si>
  <si>
    <t>1368850171</t>
  </si>
  <si>
    <t>https://podminky.urs.cz/item/CS_URS_2023_02/220320233</t>
  </si>
  <si>
    <t>ABB.3557GA80343B1</t>
  </si>
  <si>
    <t>Ovládač tlačítkový zapínací, s krytem, se symbolem zvonku, řaz. 1/0 Swing®, Swing®L</t>
  </si>
  <si>
    <t>1958072535</t>
  </si>
  <si>
    <t>Poznámka k položce:
jasně bílá</t>
  </si>
  <si>
    <t>2203202011</t>
  </si>
  <si>
    <t>Montáž zvonku pro vnitřní použití na střídavý nebo stejnosměrný proud napětí 3 až 24 V</t>
  </si>
  <si>
    <t>59994873</t>
  </si>
  <si>
    <t>https://podminky.urs.cz/item/CS_URS_2023_02/2203202011</t>
  </si>
  <si>
    <t>37414130</t>
  </si>
  <si>
    <t>zvonek bytový</t>
  </si>
  <si>
    <t>2110931158</t>
  </si>
  <si>
    <t>742210121</t>
  </si>
  <si>
    <t>Montáž hlásiče automatického bodového</t>
  </si>
  <si>
    <t>-1397062583</t>
  </si>
  <si>
    <t>https://podminky.urs.cz/item/CS_URS_2023_02/742210121</t>
  </si>
  <si>
    <t>hk</t>
  </si>
  <si>
    <t>Autonomní hlásič kouře</t>
  </si>
  <si>
    <t>1026524317</t>
  </si>
  <si>
    <t>ups1</t>
  </si>
  <si>
    <t>Záložní zdroj ASTIP PS 15kVA/3F/45M</t>
  </si>
  <si>
    <t>-1431667320</t>
  </si>
  <si>
    <t>ups2</t>
  </si>
  <si>
    <t>Doprava UPS</t>
  </si>
  <si>
    <t>-782921501</t>
  </si>
  <si>
    <t>ups3</t>
  </si>
  <si>
    <t>Montáž UPS</t>
  </si>
  <si>
    <t>-629838914</t>
  </si>
  <si>
    <t>r1</t>
  </si>
  <si>
    <t>Ostatní materiál, spojovací materiál, propojovací kabely</t>
  </si>
  <si>
    <t>-1391868740</t>
  </si>
  <si>
    <t>05</t>
  </si>
  <si>
    <t>Kabely</t>
  </si>
  <si>
    <t>741110041</t>
  </si>
  <si>
    <t>Montáž trubek elektroinstalačních s nasunutím nebo našroubováním do krabic plastových ohebných, uložených pevně, vnější Ø přes 11 do 23 mm</t>
  </si>
  <si>
    <t>2003563224</t>
  </si>
  <si>
    <t>https://podminky.urs.cz/item/CS_URS_2023_02/741110041</t>
  </si>
  <si>
    <t>34571152</t>
  </si>
  <si>
    <t>trubka elektroinstalační ohebná z PH, D 12/20mm</t>
  </si>
  <si>
    <t>-629294644</t>
  </si>
  <si>
    <t>34571156</t>
  </si>
  <si>
    <t>trubka elektroinstalační ohebná z PH, D 28,4/34,5mm</t>
  </si>
  <si>
    <t>-380365389</t>
  </si>
  <si>
    <t>34571154</t>
  </si>
  <si>
    <t>trubka elektroinstalační ohebná z PH, D 22,9/28,5mm</t>
  </si>
  <si>
    <t>-785838889</t>
  </si>
  <si>
    <t>741910414</t>
  </si>
  <si>
    <t>Montáž žlabů bez stojiny a výložníků kovových s podpěrkami a příslušenstvím bez víka, šířky do 250 mm</t>
  </si>
  <si>
    <t>-1292750983</t>
  </si>
  <si>
    <t>https://podminky.urs.cz/item/CS_URS_2023_02/741910414</t>
  </si>
  <si>
    <t>1234617</t>
  </si>
  <si>
    <t>KAB. ZLAB 3M JUPITER KZI 60X100X1.00 S</t>
  </si>
  <si>
    <t>94449867</t>
  </si>
  <si>
    <t>1004693</t>
  </si>
  <si>
    <t>KAB. ZLAB 3M JUPITER KZI 60X200X1.00 S</t>
  </si>
  <si>
    <t>1763600292</t>
  </si>
  <si>
    <t>741120401</t>
  </si>
  <si>
    <t>Montáž vodičů izolovaných měděných drátovacích bez ukončení v rozváděčích plných a laněných (např. CY), průřezu žily 0,35 až 6 mm2</t>
  </si>
  <si>
    <t>-1551669310</t>
  </si>
  <si>
    <t>https://podminky.urs.cz/item/CS_URS_2023_02/741120401</t>
  </si>
  <si>
    <t>34140844</t>
  </si>
  <si>
    <t>vodič propojovací jádro Cu lanované izolace PVC 450/750V (H07V-R) 1x6mm2</t>
  </si>
  <si>
    <t>1581067305</t>
  </si>
  <si>
    <t>Poznámka k položce:
H07V-R, průměr vodiče 4,7mm</t>
  </si>
  <si>
    <t>741122016</t>
  </si>
  <si>
    <t>Montáž kabelů měděných bez ukončení uložených pod omítku plných kulatých (např. CYKY), počtu a průřezu žil 3x2,5 až 6 mm2</t>
  </si>
  <si>
    <t>-1068450384</t>
  </si>
  <si>
    <t>https://podminky.urs.cz/item/CS_URS_2023_02/741122016</t>
  </si>
  <si>
    <t>34111030</t>
  </si>
  <si>
    <t>kabel instalační jádro Cu plné izolace PVC plášť PVC 450/750V (CYKY) 3x1,5mm2</t>
  </si>
  <si>
    <t>1438285143</t>
  </si>
  <si>
    <t>Poznámka k položce:
CYKY, průměr kabelu 8,6mm</t>
  </si>
  <si>
    <t>34111036</t>
  </si>
  <si>
    <t>kabel instalační jádro Cu plné izolace PVC plášť PVC 450/750V (CYKY) 3x2,5mm2</t>
  </si>
  <si>
    <t>1947593544</t>
  </si>
  <si>
    <t>Poznámka k položce:
CYKY, průměr kabelu 9,5mm</t>
  </si>
  <si>
    <t>34111327</t>
  </si>
  <si>
    <t>kabel silový oheň retardující bezhalogenový s funkční schopností při požáru 180min a P60-R třída reakce na oheň B2cas1d0 jádro Cu 0,6/1kV (1-CXKH-V) 3x1,5mm2</t>
  </si>
  <si>
    <t>-313897863</t>
  </si>
  <si>
    <t>Poznámka k položce:
1-CXKH-V P60-R B2cas1d0a1, průměr kabelu 10,2mm</t>
  </si>
  <si>
    <t>34111324</t>
  </si>
  <si>
    <t>kabel silový oheň retardující bezhalogenový s funkční schopností při požáru 180min a P60-R třída reakce na oheň B2cas1d0 jádro Cu 0,6/1kV (1-CXKH-V) 2x1,5mm2</t>
  </si>
  <si>
    <t>293637822</t>
  </si>
  <si>
    <t>Poznámka k položce:
1-CXKH-V P60-R B2cas1d0a1, průměr kabelu 9,8mm</t>
  </si>
  <si>
    <t>34111328</t>
  </si>
  <si>
    <t>kabel silový oheň retardující bezhalogenový s funkční schopností při požáru 180min a P60-R třída reakce na oheň B2cas1d0 jádro Cu 0,6/1kV (1-CXKH-V) 3x2,5mm2</t>
  </si>
  <si>
    <t>-1971495182</t>
  </si>
  <si>
    <t>Poznámka k položce:
1-CXKH-V P60-R B2cas1d0a1, průměr kabelu 11,1mm</t>
  </si>
  <si>
    <t>741122031</t>
  </si>
  <si>
    <t>Montáž kabelů měděných bez ukončení uložených pod omítku plných kulatých (např. CYKY), počtu a průřezu žil 5x1,5 až 2,5 mm2</t>
  </si>
  <si>
    <t>-327505517</t>
  </si>
  <si>
    <t>https://podminky.urs.cz/item/CS_URS_2023_02/741122031</t>
  </si>
  <si>
    <t>34111094</t>
  </si>
  <si>
    <t>kabel instalační jádro Cu plné izolace PVC plášť PVC 450/750V (CYKY) 5x2,5mm2</t>
  </si>
  <si>
    <t>-581193879</t>
  </si>
  <si>
    <t>Poznámka k položce:
CYKY, průměr kabelu 11,2mm</t>
  </si>
  <si>
    <t>34111100</t>
  </si>
  <si>
    <t>kabel instalační jádro Cu plné izolace PVC plášť PVC 450/750V (CYKY) 5x6mm2</t>
  </si>
  <si>
    <t>1391650585</t>
  </si>
  <si>
    <t>Poznámka k položce:
CYKY, průměr kabelu 15,1mm</t>
  </si>
  <si>
    <t>34113034</t>
  </si>
  <si>
    <t>kabel instalační jádro Cu plné izolace PVC plášť PVC 450/750V (CYKY) 5x10mm2</t>
  </si>
  <si>
    <t>-181138624</t>
  </si>
  <si>
    <t>Poznámka k položce:
CYKY, průměr kabelu 18mm</t>
  </si>
  <si>
    <t>34113035</t>
  </si>
  <si>
    <t>kabel instalační jádro Cu plné izolace PVC plášť PVC 450/750V (CYKY) 5x16mm2</t>
  </si>
  <si>
    <t>1737858011</t>
  </si>
  <si>
    <t>Poznámka k položce:
CYKY, průměr kabelu 20,4mm</t>
  </si>
  <si>
    <t>34111370</t>
  </si>
  <si>
    <t>kabel silový oheň retardující bezhalogenový s funkční schopností při požáru 180min a P60-R třída reakce na oheň B2cas1d0 jádro Cu 0,6/1kV (1-CXKH-V) 5x10mm2</t>
  </si>
  <si>
    <t>-1507320359</t>
  </si>
  <si>
    <t>Poznámka k položce:
1-CXKH-V P60-R B2cas1d0a1, průměr kabelu 18mm</t>
  </si>
  <si>
    <t>06</t>
  </si>
  <si>
    <t>Rozvaděče</t>
  </si>
  <si>
    <t>RH</t>
  </si>
  <si>
    <t>Rekonstrukce rozvaděče RE1</t>
  </si>
  <si>
    <t>741322875</t>
  </si>
  <si>
    <t>Demontáž jističů třípólových nn bez signálního kontaktu do 125 A ze skříně</t>
  </si>
  <si>
    <t>736407843</t>
  </si>
  <si>
    <t>https://podminky.urs.cz/item/CS_URS_2023_02/741322875</t>
  </si>
  <si>
    <t>741320195</t>
  </si>
  <si>
    <t>Montáž jističů se zapojením vodičů třípólových nn do 160 A ve skříni</t>
  </si>
  <si>
    <t>1777154475</t>
  </si>
  <si>
    <t>https://podminky.urs.cz/item/CS_URS_2023_02/741320195</t>
  </si>
  <si>
    <t>35822599</t>
  </si>
  <si>
    <t>jistič 3-pólový 160 A ochr. obvodů vypínací schopnost 25 kA</t>
  </si>
  <si>
    <t>-634235927</t>
  </si>
  <si>
    <t>741320175</t>
  </si>
  <si>
    <t>Montáž jističů se zapojením vodičů třípólových nn do 63 A ve skříni</t>
  </si>
  <si>
    <t>444182400</t>
  </si>
  <si>
    <t>https://podminky.urs.cz/item/CS_URS_2023_02/741320175</t>
  </si>
  <si>
    <t>35822186</t>
  </si>
  <si>
    <t>jistič 3-pólový 63 A vypínací charakteristika B vypínací schopnost 10 kA</t>
  </si>
  <si>
    <t>-1395426658</t>
  </si>
  <si>
    <t>35822193</t>
  </si>
  <si>
    <t>jistič 3-pólový 80 A vypínací charakteristika B vypínací schopnost 10 kA</t>
  </si>
  <si>
    <t>-621272889</t>
  </si>
  <si>
    <t>R1</t>
  </si>
  <si>
    <t>Rekonstrukce rozvaděče RV</t>
  </si>
  <si>
    <t>-926993443</t>
  </si>
  <si>
    <t>35822181</t>
  </si>
  <si>
    <t>jistič 3-pólový 50 A vypínací charakteristika B vypínací schopnost 10 kA</t>
  </si>
  <si>
    <t>87736056</t>
  </si>
  <si>
    <t>rb</t>
  </si>
  <si>
    <t>Rozvaděč RB</t>
  </si>
  <si>
    <t>741210001</t>
  </si>
  <si>
    <t>Montáž rozvodnic oceloplechových nebo plastových bez zapojení vodičů běžných, hmotnosti do 20 kg</t>
  </si>
  <si>
    <t>-1198533864</t>
  </si>
  <si>
    <t>https://podminky.urs.cz/item/CS_URS_2023_02/741210001</t>
  </si>
  <si>
    <t>KLV-24UPS-F</t>
  </si>
  <si>
    <t>Rozvodnice KLV, pod omítku, plech.dveře, šroubová svorkovnice, řad 2, modulů 28</t>
  </si>
  <si>
    <t>-242679363</t>
  </si>
  <si>
    <t>741320165</t>
  </si>
  <si>
    <t>Montáž jističů se zapojením vodičů třípólových nn do 25 A ve skříni</t>
  </si>
  <si>
    <t>-567402531</t>
  </si>
  <si>
    <t>https://podminky.urs.cz/item/CS_URS_2023_02/741320165</t>
  </si>
  <si>
    <t>IS-20/3</t>
  </si>
  <si>
    <t>Hlavní vypínač, 3-pól, In=20A</t>
  </si>
  <si>
    <t>-1702250843</t>
  </si>
  <si>
    <t>PL6-B16/3</t>
  </si>
  <si>
    <t>Jistič PL6, char B, 3-pólový, Icn=6kA, In=16A</t>
  </si>
  <si>
    <t>-1203023080</t>
  </si>
  <si>
    <t>741320105</t>
  </si>
  <si>
    <t>Montáž jističů se zapojením vodičů jednopólových nn do 25 A ve skříni</t>
  </si>
  <si>
    <t>-1356262714</t>
  </si>
  <si>
    <t>https://podminky.urs.cz/item/CS_URS_2023_02/741320105</t>
  </si>
  <si>
    <t>PL6-B6/1</t>
  </si>
  <si>
    <t>Jistič PL6, char B, 1-pólový, Icn=6kA, In=6A</t>
  </si>
  <si>
    <t>-1507479693</t>
  </si>
  <si>
    <t>PL6-B16/1</t>
  </si>
  <si>
    <t>Jistič PL6, char B, 1-pólový, Icn=6kA, In=16A</t>
  </si>
  <si>
    <t>-1140495527</t>
  </si>
  <si>
    <t>741321033</t>
  </si>
  <si>
    <t>Montáž proudových chráničů se zapojením vodičů čtyřpólových nn do 25 A ve skříni</t>
  </si>
  <si>
    <t>1815840144</t>
  </si>
  <si>
    <t>https://podminky.urs.cz/item/CS_URS_2023_02/741321033</t>
  </si>
  <si>
    <t>PF6-25/4/03</t>
  </si>
  <si>
    <t>Chránič Ir=250A, typ AC, 4-pól, Idn=0.30A, In=25A</t>
  </si>
  <si>
    <t>-1324699856</t>
  </si>
  <si>
    <t>741321003</t>
  </si>
  <si>
    <t>Montáž proudových chráničů se zapojením vodičů dvoupólových nn do 25 A ve skříni</t>
  </si>
  <si>
    <t>408657607</t>
  </si>
  <si>
    <t>https://podminky.urs.cz/item/CS_URS_2023_02/741321003</t>
  </si>
  <si>
    <t>PFL6-6/1N/B/003</t>
  </si>
  <si>
    <t>Chránič s nadproudovou ochranou, Ir=250A, AC, 1+N, 6kA, char.B, Idn=0.03A, In=6A</t>
  </si>
  <si>
    <t>724101213</t>
  </si>
  <si>
    <t>741322142</t>
  </si>
  <si>
    <t>Montáž přepěťových ochran nn se zapojením vodičů svodiče přepětí – typ 3 na DIN lištu třípólových</t>
  </si>
  <si>
    <t>-1456924834</t>
  </si>
  <si>
    <t>https://podminky.urs.cz/item/CS_URS_2023_02/741322142</t>
  </si>
  <si>
    <t>SPBT12-280/4</t>
  </si>
  <si>
    <t>Svodič přepětí třídy T1+T2 (B+C), 4-pól sada pro TN-S</t>
  </si>
  <si>
    <t>-232406953</t>
  </si>
  <si>
    <t>-1732893664</t>
  </si>
  <si>
    <t>R.SO01</t>
  </si>
  <si>
    <t>Rozvaděč RB  x18</t>
  </si>
  <si>
    <t>rchuc</t>
  </si>
  <si>
    <t>Rozvaděč RB.chuc</t>
  </si>
  <si>
    <t>-1516614554</t>
  </si>
  <si>
    <t>Rv</t>
  </si>
  <si>
    <t>Rozvaděč Rv</t>
  </si>
  <si>
    <t>1457793951</t>
  </si>
  <si>
    <t>35713145</t>
  </si>
  <si>
    <t>rozvodnice zapuštěná, neprůhledné dveře, 1 řada, šířka 4 modulární jednotky</t>
  </si>
  <si>
    <t>1089751803</t>
  </si>
  <si>
    <t>741330741</t>
  </si>
  <si>
    <t>Montáž relé nezávislých bez zapojení vodičů časových</t>
  </si>
  <si>
    <t>1098556945</t>
  </si>
  <si>
    <t>https://podminky.urs.cz/item/CS_URS_2023_02/741330741</t>
  </si>
  <si>
    <t>1224250</t>
  </si>
  <si>
    <t>MECHANICKE SPINACI HODINY MAE-A16-001-A2</t>
  </si>
  <si>
    <t>-808936383</t>
  </si>
  <si>
    <t>rv  x1</t>
  </si>
  <si>
    <t>Rozvaděč Rv x1</t>
  </si>
  <si>
    <t>Rvx1</t>
  </si>
  <si>
    <t>218190204</t>
  </si>
  <si>
    <t>R.kl</t>
  </si>
  <si>
    <t>Rozvaděč R.kl</t>
  </si>
  <si>
    <t>-2065318270</t>
  </si>
  <si>
    <t>mini6</t>
  </si>
  <si>
    <t>Rozvodnice NA omítku IP20, 1 řada, 6 modulů, bez dveří</t>
  </si>
  <si>
    <t>751945951</t>
  </si>
  <si>
    <t>1790252953</t>
  </si>
  <si>
    <t>PL6-C6/1</t>
  </si>
  <si>
    <t>Jistič PL6, char C, 1-pólový, Icn=6kA, In=6A</t>
  </si>
  <si>
    <t>-2043003639</t>
  </si>
  <si>
    <t>Z-SCH230/1/25-20</t>
  </si>
  <si>
    <t>Instalační stykač, Uc=230V AC, In=25A, 2zap. kont.</t>
  </si>
  <si>
    <t>-170770451</t>
  </si>
  <si>
    <t>PL6-C4/1</t>
  </si>
  <si>
    <t>Jistič PL6, char C, 1-pólový, Icn=6kA, In=4A</t>
  </si>
  <si>
    <t>-1630604047</t>
  </si>
  <si>
    <t>08</t>
  </si>
  <si>
    <t>Hromosvody a zemniče</t>
  </si>
  <si>
    <t>741420001</t>
  </si>
  <si>
    <t>Montáž hromosvodného vedení svodových drátů nebo lan s podpěrami, Ø do 10 mm</t>
  </si>
  <si>
    <t>974109068</t>
  </si>
  <si>
    <t>https://podminky.urs.cz/item/CS_URS_2023_02/741420001</t>
  </si>
  <si>
    <t>35441072</t>
  </si>
  <si>
    <t>drát D 8mm FeZn pro hromosvod</t>
  </si>
  <si>
    <t>kg</t>
  </si>
  <si>
    <t>-639061194</t>
  </si>
  <si>
    <t>35441415</t>
  </si>
  <si>
    <t>podpěra vedení FeZn do zdiva 150mm</t>
  </si>
  <si>
    <t>833200742</t>
  </si>
  <si>
    <t>35442270</t>
  </si>
  <si>
    <t>podpěra vedení na ploché střechy pr. 140mm, plastový zámek, výška vedení 100mm, plast s betonem, 1 kg</t>
  </si>
  <si>
    <t>-483239905</t>
  </si>
  <si>
    <t>35441885</t>
  </si>
  <si>
    <t>svorka spojovací pro lano D 8-10mm</t>
  </si>
  <si>
    <t>-1414007261</t>
  </si>
  <si>
    <t>741420021</t>
  </si>
  <si>
    <t>Montáž hromosvodného vedení svorek se 2 šrouby</t>
  </si>
  <si>
    <t>-841955617</t>
  </si>
  <si>
    <t>https://podminky.urs.cz/item/CS_URS_2023_02/741420021</t>
  </si>
  <si>
    <t>35431162</t>
  </si>
  <si>
    <t>svorka univerzální pro lano 6-50mm2</t>
  </si>
  <si>
    <t>1082676503</t>
  </si>
  <si>
    <t>741430005</t>
  </si>
  <si>
    <t>Montáž jímacích tyčí délky do 3 m, na stojan</t>
  </si>
  <si>
    <t>-381222430</t>
  </si>
  <si>
    <t>https://podminky.urs.cz/item/CS_URS_2023_02/741430005</t>
  </si>
  <si>
    <t>35441070</t>
  </si>
  <si>
    <t>tyč jímací s rovným koncem 2000mm FeZn</t>
  </si>
  <si>
    <t>-1685749496</t>
  </si>
  <si>
    <t>35442263</t>
  </si>
  <si>
    <t>podstavec betonový s kloubem pro jímací tyč s rovným koncem, s PVC podložkou 9 kg</t>
  </si>
  <si>
    <t>-845087603</t>
  </si>
  <si>
    <t>35442173</t>
  </si>
  <si>
    <t>podložka pod betonový podstavec 9 kg</t>
  </si>
  <si>
    <t>925162291</t>
  </si>
  <si>
    <t>-417693918</t>
  </si>
  <si>
    <t>dhr</t>
  </si>
  <si>
    <t>Demontáž hromosvodu</t>
  </si>
  <si>
    <t>741421821</t>
  </si>
  <si>
    <t>Demontáž hromosvodného vedení bez zachování funkčnosti svodových drátů nebo lan na rovné střeše, průměru do 8 mm</t>
  </si>
  <si>
    <t>-210852917</t>
  </si>
  <si>
    <t>https://podminky.urs.cz/item/CS_URS_2023_02/741421821</t>
  </si>
  <si>
    <t>741421841</t>
  </si>
  <si>
    <t>Demontáž hromosvodného vedení bez zachování funkčnosti svorek šroubových s 1 šroubem</t>
  </si>
  <si>
    <t>-2084666981</t>
  </si>
  <si>
    <t>https://podminky.urs.cz/item/CS_URS_2023_02/741421841</t>
  </si>
  <si>
    <t>741421855</t>
  </si>
  <si>
    <t>Demontáž hromosvodného vedení podpěr střešního vedení pro plochou střechu</t>
  </si>
  <si>
    <t>619294007</t>
  </si>
  <si>
    <t>https://podminky.urs.cz/item/CS_URS_2023_02/741421855</t>
  </si>
  <si>
    <t>09</t>
  </si>
  <si>
    <t>Vedlejší náklady</t>
  </si>
  <si>
    <t>013254000</t>
  </si>
  <si>
    <t>1024</t>
  </si>
  <si>
    <t>-1950374091</t>
  </si>
  <si>
    <t>https://podminky.urs.cz/item/CS_URS_2023_02/013254000</t>
  </si>
  <si>
    <t>OSTE1</t>
  </si>
  <si>
    <t>-1745642374</t>
  </si>
  <si>
    <t>OSTE2</t>
  </si>
  <si>
    <t>-1225926177</t>
  </si>
  <si>
    <t>071</t>
  </si>
  <si>
    <t>Stavební přípomoci, drážkování, začištění</t>
  </si>
  <si>
    <t>-1116940087</t>
  </si>
  <si>
    <t>073</t>
  </si>
  <si>
    <t>Likvidace suti a stavebního materálu</t>
  </si>
  <si>
    <t>-1921700811</t>
  </si>
  <si>
    <t>072</t>
  </si>
  <si>
    <t>Nosný materiál</t>
  </si>
  <si>
    <t>-229605181</t>
  </si>
  <si>
    <t>005231010R</t>
  </si>
  <si>
    <t>Revize elektroinstalace</t>
  </si>
  <si>
    <t>35623672</t>
  </si>
  <si>
    <t>741810003</t>
  </si>
  <si>
    <t>Zkoušky a prohlídky elektrických rozvodů a zařízení celková prohlídka a vyhotovení revizní zprávy pro objem montážních prací přes 500 do 1000 tis. Kč</t>
  </si>
  <si>
    <t>1616472080</t>
  </si>
  <si>
    <t>https://podminky.urs.cz/item/CS_URS_2023_02/741810003</t>
  </si>
  <si>
    <t>Přirážka za podružný materiál  M 21, M 22</t>
  </si>
  <si>
    <t>-1137911859</t>
  </si>
  <si>
    <t>Přirážka za prořez kabelů</t>
  </si>
  <si>
    <t>449148149</t>
  </si>
  <si>
    <t>900</t>
  </si>
  <si>
    <t>HZS  - revize hromosvodu</t>
  </si>
  <si>
    <t>2019700642</t>
  </si>
  <si>
    <t>900.1</t>
  </si>
  <si>
    <t>HZS Práce v tarifní třídě 5 (např. tesař)</t>
  </si>
  <si>
    <t>-1610726496</t>
  </si>
  <si>
    <t>998741102</t>
  </si>
  <si>
    <t>Přesun hmot pro silnoproud stanovený z hmotnosti přesunovaného materiálu vodorovná dopravní vzdálenost do 50 m v objektech výšky přes 6 do 12 m</t>
  </si>
  <si>
    <t>-2100389943</t>
  </si>
  <si>
    <t>https://podminky.urs.cz/item/CS_URS_2023_02/998741102</t>
  </si>
  <si>
    <t>-421509368</t>
  </si>
  <si>
    <t>D.1.4.H - EPS</t>
  </si>
  <si>
    <t>EPS01 - Dodávka</t>
  </si>
  <si>
    <t>EPS02 - Montáž, revize, programování, oživení, zaškolení obsluhy</t>
  </si>
  <si>
    <t xml:space="preserve">EPS03 - Ostatní </t>
  </si>
  <si>
    <t>EPS01</t>
  </si>
  <si>
    <t>Dodávka</t>
  </si>
  <si>
    <t>EPS001</t>
  </si>
  <si>
    <t>Kompaktní ústředna pro montáž na stěnu, až 2 kruhová vedení, max. 250 adres. Obsahuje základní desku, zdroj (24VDC), zobrazovací a ovládací panel s barevným 16 řádkovým grafickým displejem. Prostor pro 2 akumulátory 12V max. 17Ah.</t>
  </si>
  <si>
    <t>EPS002</t>
  </si>
  <si>
    <t>Sada štítků  CZ s LED</t>
  </si>
  <si>
    <t>EPS003</t>
  </si>
  <si>
    <t>Rozšiřující montážní sada pro instalaci karet PNI800, FBI800 a desek IOB800, FB800 do ústředen Lite.</t>
  </si>
  <si>
    <t>EPS004</t>
  </si>
  <si>
    <t>Slotová karta pro připojení OPPO a KTPO k ústřednám Flexible</t>
  </si>
  <si>
    <t>EPS005</t>
  </si>
  <si>
    <t>Externí tablo pro montáž na stěnu v mělké skříni, obsahuje zobrazovací a ovládací panel s 16 řádkovým grafickým barevným displejem a 32 dvojicemi LED (červená, žlutá) pro signalizaci stavu až 32 skupin hlásičů.</t>
  </si>
  <si>
    <t>EPS006</t>
  </si>
  <si>
    <t>Přepěťová ochrana 230VAC SPD typ 3 s vf filtrem, Přepěťová ochrana napájecího napětí 230VAC/6A SPD typ 3 s vf filtrem  s optickou signalizací. Po zásahu je nutné vyměnit pouze modul. Montáž DIN 35.</t>
  </si>
  <si>
    <t>EPS007</t>
  </si>
  <si>
    <t>Adresovatelný interaktivní multisenzor, kombinace optického a tepelného senzoru, dálkové servisní funkce pomocí IR komunikace s programovacím přístrojem</t>
  </si>
  <si>
    <t>EPS008</t>
  </si>
  <si>
    <t>Adresovatelný interaktivní optický senzor, dálkové servisní funkce pomocí IR komunikace s programovacím přístrojem</t>
  </si>
  <si>
    <t>EPS009</t>
  </si>
  <si>
    <t>Zásuvka 4B, Zásuvka pro senzory řady 830</t>
  </si>
  <si>
    <t>EPS010</t>
  </si>
  <si>
    <t>Krabice pod zásuvku na omítku  při povrchové kabeláži v lištách</t>
  </si>
  <si>
    <t>EPS011</t>
  </si>
  <si>
    <t>Tlačítkový hlásič DIN820 s izolátorem, vnitř. - červený</t>
  </si>
  <si>
    <t>EPS012</t>
  </si>
  <si>
    <t>Klíč pro tlačítkový hlásič</t>
  </si>
  <si>
    <t>EPS013</t>
  </si>
  <si>
    <t>Vstupní prvek hlídaný , Dva adresovatelné vstupy hlídané na přerušení a zkrat, napájení z adresovatelného vedení. S krabicí</t>
  </si>
  <si>
    <t>EPS014</t>
  </si>
  <si>
    <t>Výstupní prvek volně programovatelný reléový výstup (přepínací bezpotenciálový kontakt, zatížitelnost 24VDC/2A), napájení z adresovatelného vedení.  S krabicí</t>
  </si>
  <si>
    <t>EPS015</t>
  </si>
  <si>
    <t>Výstupní prvek hlídaný . Adresovatelný volně programovatelný, hlídaný na přerušení a zkrat, potenciálový výstup 24VDC/2A (napájení z externího zdroje).  S krabicí</t>
  </si>
  <si>
    <t>EPS016</t>
  </si>
  <si>
    <t>Vstupně výstupní prvek  4 výst., Adresovatelný prvek s izolátorem napájený z adresovatelného vedení, IR komunikace s programovacím přístrojem , 4 programovatelné reléové výstupy s bezpotenciálovými přepínacími kontakty 2A/24VDC hlídanými na funkčnost přepínání, s krabicí</t>
  </si>
  <si>
    <t>EPS017</t>
  </si>
  <si>
    <t>Samolepky s čísly adres - bílé, Samolepky s čísly adres 1 až 250 na bílém pozadí (kruhové vedení A).</t>
  </si>
  <si>
    <t>EPS018</t>
  </si>
  <si>
    <t>Samolepky s čísly adres - žluté, Samolepky s čísly adres 1 až 250 na žlutém pozadí (kruhové vedení B).</t>
  </si>
  <si>
    <t>EPS019</t>
  </si>
  <si>
    <t>Siréna ROSHNI - červená (IP54), Pro montáž na omítku, 24V, 105dB, červená, nízká patice.</t>
  </si>
  <si>
    <t>EPS020</t>
  </si>
  <si>
    <t>Zábleskový maják  - červený (IP55), Podle EN54-23 W, pro montáž na zeď, červený, nízká patice, bílé světlo</t>
  </si>
  <si>
    <t>EPS021</t>
  </si>
  <si>
    <t>Obslužné pole požární ochrany  (OPPO)</t>
  </si>
  <si>
    <t>EPS022</t>
  </si>
  <si>
    <t>KTPO s vyhříváním SD 04.2, Klíčový trezor požární ochrany, nerez provedení, vyhřívání na 24VDC. Příprava pro zámek FAB.</t>
  </si>
  <si>
    <t>EPS023</t>
  </si>
  <si>
    <t>Zdroj MXP24/50-U. Stabilizovaný zálohovaný zdroj 24VDC/5A. Prostor pro 2 akumulátory 12V/17Ah nebo 12V/7Ah. Reléový výstup (přepínací kontakt) pro signalizaci poruchy zdroje. Rozměry 383 x 408 x 97 (š x v x h). Schválení dle EN54-4.</t>
  </si>
  <si>
    <t>EPS024</t>
  </si>
  <si>
    <t>Akumulátor 12V/17Ah</t>
  </si>
  <si>
    <t>EPS025</t>
  </si>
  <si>
    <t>Zkoušeč kouřových hlásičů</t>
  </si>
  <si>
    <t>EPS026</t>
  </si>
  <si>
    <t>Tyč pro zkušební zařízení - 1,3m</t>
  </si>
  <si>
    <t>EPS027</t>
  </si>
  <si>
    <t>Zkušební plyn</t>
  </si>
  <si>
    <t>EPS028</t>
  </si>
  <si>
    <t>Kabel JHstH 2x0,8</t>
  </si>
  <si>
    <t>EPS029</t>
  </si>
  <si>
    <t>Kabel FTP, B2caS1d0</t>
  </si>
  <si>
    <t>EPS030</t>
  </si>
  <si>
    <t>Kabel PRAFIaGuard 2x0,8</t>
  </si>
  <si>
    <t>EPS031</t>
  </si>
  <si>
    <t>Kabel PRAFIaGuard 5x2x0,8</t>
  </si>
  <si>
    <t>EPS032</t>
  </si>
  <si>
    <t>Kabel PRAFIaGuard 2x2x0,8</t>
  </si>
  <si>
    <t>EPS033</t>
  </si>
  <si>
    <t>Trubka bezhalogenová 20, resp. 25mm s vyšší mech odolností, včetně příchytek a spojovacího materiálu</t>
  </si>
  <si>
    <t>EPS034</t>
  </si>
  <si>
    <t>Požární žebřík 100/60</t>
  </si>
  <si>
    <t>EPS035</t>
  </si>
  <si>
    <t>Požární žlab 100/60</t>
  </si>
  <si>
    <t>EPS036</t>
  </si>
  <si>
    <t>Příchytka kabelová s požární odolností</t>
  </si>
  <si>
    <t>EPS037</t>
  </si>
  <si>
    <t>Drobný montážní a instalační materiál</t>
  </si>
  <si>
    <t>EPS02</t>
  </si>
  <si>
    <t>Montáž, revize, programování, oživení, zaškolení obsluhy</t>
  </si>
  <si>
    <t>EPS038</t>
  </si>
  <si>
    <t>Montáž zařízení a rozvodů EPS (odborný odhad)</t>
  </si>
  <si>
    <t>EPS039</t>
  </si>
  <si>
    <t>Software ústředny , programování prvků</t>
  </si>
  <si>
    <t>EPS040</t>
  </si>
  <si>
    <t>Součinnost s dodavatelem ZDP při napojení ZDP</t>
  </si>
  <si>
    <t>EPS041</t>
  </si>
  <si>
    <t>Realizační dokumentace, zapracování připomínek provozovatele ZDP</t>
  </si>
  <si>
    <t>EPS042</t>
  </si>
  <si>
    <t>Zákaznické texty ústředny</t>
  </si>
  <si>
    <t>EPS043</t>
  </si>
  <si>
    <t>Provozní kniha EPS</t>
  </si>
  <si>
    <t>EPS03</t>
  </si>
  <si>
    <t xml:space="preserve">Ostatní </t>
  </si>
  <si>
    <t>EPS044</t>
  </si>
  <si>
    <t>Drážka pro trubky</t>
  </si>
  <si>
    <t>EPS045</t>
  </si>
  <si>
    <t>Utěsnění požárních předělů (jednotné v rámci stavby)</t>
  </si>
  <si>
    <t>EPS046</t>
  </si>
  <si>
    <t>Dokumentace skutečného provedení min. 2 vyhotovení</t>
  </si>
  <si>
    <t>EPS047</t>
  </si>
  <si>
    <t>C - Cetin</t>
  </si>
  <si>
    <t>D1 - PŘÍPRAVA</t>
  </si>
  <si>
    <t>D2 - ZEMNÍ PRÁCE</t>
  </si>
  <si>
    <t>D3 - MONTÁŽ</t>
  </si>
  <si>
    <t xml:space="preserve">    D4 - projednání stavby se stavebním úřadem</t>
  </si>
  <si>
    <t>D5 - GEODETICKÉ PRÁCE REALIZACE</t>
  </si>
  <si>
    <t>D6 - VĚCNÁ BŘEMENA PŘÍPRAVA</t>
  </si>
  <si>
    <t>D7 - VĚCNÁ BŘEMENA REALIZACE</t>
  </si>
  <si>
    <t xml:space="preserve">    D8 - náhrady </t>
  </si>
  <si>
    <t>D9 - MATERIÁL ZHOTOVITELE - Vykazovaný</t>
  </si>
  <si>
    <t>PŘÍPRAVA</t>
  </si>
  <si>
    <t>958084</t>
  </si>
  <si>
    <t>Návrh cenový a technický</t>
  </si>
  <si>
    <t>953634</t>
  </si>
  <si>
    <t>Projekt tlkm liniové metalické sítě</t>
  </si>
  <si>
    <t>ZEMNÍ PRÁCE</t>
  </si>
  <si>
    <t>954970</t>
  </si>
  <si>
    <t>Pokládka PE nebo vrapované chráničky</t>
  </si>
  <si>
    <t>958554</t>
  </si>
  <si>
    <t>Práce zemní do 50 m-ostatní činnosti</t>
  </si>
  <si>
    <t>952345</t>
  </si>
  <si>
    <t>Rýha v trávě 35/70-100</t>
  </si>
  <si>
    <t>955053</t>
  </si>
  <si>
    <t>Vytyčení trasy v zastavěném terénu</t>
  </si>
  <si>
    <t>MONTÁŽ</t>
  </si>
  <si>
    <t>952649</t>
  </si>
  <si>
    <t>Měření stejnosměrné během stavby- první čtyřka</t>
  </si>
  <si>
    <t>952650</t>
  </si>
  <si>
    <t>Měření stejnosměrné během stavby - další čtyřka</t>
  </si>
  <si>
    <t>952644</t>
  </si>
  <si>
    <t>Měření střídavé během stavby - další čtyřka</t>
  </si>
  <si>
    <t>952643</t>
  </si>
  <si>
    <t>Měření střídavé během stavby - první čtyřka</t>
  </si>
  <si>
    <t>952647</t>
  </si>
  <si>
    <t>Měření útlumu během stavby- první čtyřka</t>
  </si>
  <si>
    <t>954999</t>
  </si>
  <si>
    <t>Montáž jedné čtyřky s jednostr.číslování</t>
  </si>
  <si>
    <t>955281</t>
  </si>
  <si>
    <t>Montáž spojky smrštitelné do 50 čtyřek</t>
  </si>
  <si>
    <t>954991</t>
  </si>
  <si>
    <t>Montáž úložných kabelů do 50 XN</t>
  </si>
  <si>
    <t>958592</t>
  </si>
  <si>
    <t>Provádění PEW v maintenance window</t>
  </si>
  <si>
    <t>958469</t>
  </si>
  <si>
    <t>Uvedení stavby do provozu</t>
  </si>
  <si>
    <t>hod</t>
  </si>
  <si>
    <t>projednání stavby se stavebním úřadem</t>
  </si>
  <si>
    <t>958555</t>
  </si>
  <si>
    <t>Zpracování dok. skut. provedení do 50 m</t>
  </si>
  <si>
    <t>GEODETICKÉ PRÁCE REALIZACE</t>
  </si>
  <si>
    <t>956284</t>
  </si>
  <si>
    <t>Zaměření trasy pro stavbu do 100m</t>
  </si>
  <si>
    <t>VĚCNÁ BŘEMENA PŘÍPRAVA</t>
  </si>
  <si>
    <t>955313</t>
  </si>
  <si>
    <t>Uzavření sml. o SB o VBŘ</t>
  </si>
  <si>
    <t>VĚCNÁ BŘEMENA REALIZACE</t>
  </si>
  <si>
    <t>958747</t>
  </si>
  <si>
    <t>Plán geom.pro VBŘ do 200m vč.(kus=100m)</t>
  </si>
  <si>
    <t>954830</t>
  </si>
  <si>
    <t>Projednání Smlouvy o zřízení věcného břemene</t>
  </si>
  <si>
    <t xml:space="preserve">náhrady </t>
  </si>
  <si>
    <t>955315</t>
  </si>
  <si>
    <t>Uzavření sml.na zákl.SSB a přípr.vkl.VBŘ</t>
  </si>
  <si>
    <t>958085</t>
  </si>
  <si>
    <t>Zajištění vkladu/výmazu věcného břemene do/z KN</t>
  </si>
  <si>
    <t>958459</t>
  </si>
  <si>
    <t>Zápis dokumentu do systému Objednatele</t>
  </si>
  <si>
    <t>MATERIÁL ZHOTOVITELE - Vykazovaný</t>
  </si>
  <si>
    <t>303918</t>
  </si>
  <si>
    <t>Deska krycí plast. 300x1000 mm</t>
  </si>
  <si>
    <t>303813</t>
  </si>
  <si>
    <t>Fólie výstražná 330mm PE oranžová</t>
  </si>
  <si>
    <t>300108</t>
  </si>
  <si>
    <t>Kabel plastový TCEPKPFLE 25x4x0,4</t>
  </si>
  <si>
    <t>302550</t>
  </si>
  <si>
    <t>Mini Marker 1401 3M Ball</t>
  </si>
  <si>
    <t>312425</t>
  </si>
  <si>
    <t>Modul konektor. 9700-10P</t>
  </si>
  <si>
    <t>410529</t>
  </si>
  <si>
    <t>Souprava čistící metalic. kabelů - malá</t>
  </si>
  <si>
    <t>312863</t>
  </si>
  <si>
    <t>Spojka kabelová XAGA 500 43/8-300/FLECZ</t>
  </si>
  <si>
    <t>302655</t>
  </si>
  <si>
    <t>Trubka PE 110/3,5/6000mm</t>
  </si>
  <si>
    <t>SO 01_C - Zpevněné plochy a oplocení</t>
  </si>
  <si>
    <t xml:space="preserve">    5 - Komunikace pozemní</t>
  </si>
  <si>
    <t>113106123</t>
  </si>
  <si>
    <t>Rozebrání dlažeb komunikací pro pěší s přemístěním hmot na skládku na vzdálenost do 3 m nebo s naložením na dopravní prostředek s ložem z kameniva nebo živice a s jakoukoliv výplní spár ručně ze zámkové dlažby</t>
  </si>
  <si>
    <t>-1588879536</t>
  </si>
  <si>
    <t>https://podminky.urs.cz/item/CS_URS_2023_02/113106123</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</si>
  <si>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</si>
  <si>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</si>
  <si>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-1239082841</t>
  </si>
  <si>
    <t>https://podminky.urs.cz/item/CS_URS_2023_02/113107162</t>
  </si>
  <si>
    <t>"dlažba" 340,0</t>
  </si>
  <si>
    <t>113107R30</t>
  </si>
  <si>
    <t>Odstranění podkladů nebo krytů strojně plochy jednotlivě do 50 m2 s přemístěním hmot na skládku na vzdálenost do 3 m nebo s naložením na dopravní prostředek z betonu prostého</t>
  </si>
  <si>
    <t>-484766561</t>
  </si>
  <si>
    <t>113107164</t>
  </si>
  <si>
    <t>Odstranění podkladů nebo krytů strojně plochy jednotlivě přes 50 m2 do 200 m2 s přemístěním hmot na skládku na vzdálenost do 20 m nebo s naložením na dopravní prostředek z kameniva hrubého drceného, o tl. vrstvy přes 300 do 400 mm</t>
  </si>
  <si>
    <t>618189640</t>
  </si>
  <si>
    <t>https://podminky.urs.cz/item/CS_URS_2023_02/113107164</t>
  </si>
  <si>
    <t>"beton" 50,0</t>
  </si>
  <si>
    <t>113202111</t>
  </si>
  <si>
    <t>Vytrhání obrub s vybouráním lože, s přemístěním hmot na skládku na vzdálenost do 3 m nebo s naložením na dopravní prostředek z krajníků nebo obrubníků stojatých</t>
  </si>
  <si>
    <t>-615430011</t>
  </si>
  <si>
    <t>https://podminky.urs.cz/item/CS_URS_2023_02/113202111</t>
  </si>
  <si>
    <t>122251101</t>
  </si>
  <si>
    <t>Odkopávky a prokopávky nezapažené strojně v hornině třídy těžitelnosti I skupiny 3 do 20 m3</t>
  </si>
  <si>
    <t>2104297444</t>
  </si>
  <si>
    <t>https://podminky.urs.cz/item/CS_URS_2023_02/122251101</t>
  </si>
  <si>
    <t>"pochozí dlažba" 273,08*0,24</t>
  </si>
  <si>
    <t>"pojezdová dlažba" 49,14*0,51</t>
  </si>
  <si>
    <t>"zatravňovací dlažba" 29,3*0,51</t>
  </si>
  <si>
    <t>132251101</t>
  </si>
  <si>
    <t>Hloubení nezapažených rýh šířky do 800 mm strojně s urovnáním dna do předepsaného profilu a spádu v hornině třídy těžitelnosti I skupiny 3 do 20 m3</t>
  </si>
  <si>
    <t>-1808028995</t>
  </si>
  <si>
    <t>https://podminky.urs.cz/item/CS_URS_2023_02/132251101</t>
  </si>
  <si>
    <t>okapový chodník (stavbou nedotčené plochy)</t>
  </si>
  <si>
    <t>(7,5+6,0)*0,5*0,22</t>
  </si>
  <si>
    <t>518913611</t>
  </si>
  <si>
    <t>105,543+1,485</t>
  </si>
  <si>
    <t>989261950</t>
  </si>
  <si>
    <t>107,028*2 'Přepočtené koeficientem množství</t>
  </si>
  <si>
    <t>181951112</t>
  </si>
  <si>
    <t>Úprava pláně vyrovnáním výškových rozdílů strojně v hornině třídy těžitelnosti I, skupiny 1 až 3 se zhutněním</t>
  </si>
  <si>
    <t>-1588019626</t>
  </si>
  <si>
    <t>https://podminky.urs.cz/item/CS_URS_2023_02/181951112</t>
  </si>
  <si>
    <t>"okapový chodník" 35,08</t>
  </si>
  <si>
    <t>"pochozí dlažba" 273,08</t>
  </si>
  <si>
    <t>"zámková dlažba pojezdová" 49,14</t>
  </si>
  <si>
    <t>"zatravňovací dlažba" 29,3</t>
  </si>
  <si>
    <t>Komunikace pozemní</t>
  </si>
  <si>
    <t>564231011</t>
  </si>
  <si>
    <t>Podklad nebo podsyp ze štěrkopísku ŠP s rozprostřením, vlhčením a zhutněním plochy jednotlivě do 100 m2, po zhutnění tl. 100 mm</t>
  </si>
  <si>
    <t>-381350546</t>
  </si>
  <si>
    <t>https://podminky.urs.cz/item/CS_URS_2023_02/564231011</t>
  </si>
  <si>
    <t>frakce 0/8</t>
  </si>
  <si>
    <t>564730001</t>
  </si>
  <si>
    <t>Podklad nebo kryt z kameniva hrubého drceného vel. 8-16 mm s rozprostřením a zhutněním plochy jednotlivě do 100 m2, po zhutnění tl. 100 mm</t>
  </si>
  <si>
    <t>665874497</t>
  </si>
  <si>
    <t>https://podminky.urs.cz/item/CS_URS_2023_02/564730001</t>
  </si>
  <si>
    <t>564760101</t>
  </si>
  <si>
    <t>Podklad nebo kryt z kameniva hrubého drceného vel. 16-32 mm s rozprostřením a zhutněním plochy jednotlivě do 100 m2, po zhutnění tl. 200 mm</t>
  </si>
  <si>
    <t>-1863651380</t>
  </si>
  <si>
    <t>https://podminky.urs.cz/item/CS_URS_2023_02/564760101</t>
  </si>
  <si>
    <t>564851011</t>
  </si>
  <si>
    <t>Podklad ze štěrkodrti ŠD s rozprostřením a zhutněním plochy jednotlivě do 100 m2, po zhutnění tl. 150 mm</t>
  </si>
  <si>
    <t>35280486</t>
  </si>
  <si>
    <t>https://podminky.urs.cz/item/CS_URS_2023_02/564851011</t>
  </si>
  <si>
    <t>frakce 0/32</t>
  </si>
  <si>
    <t>596211112</t>
  </si>
  <si>
    <t>Kladení dlažby z betonových zámkových dlaždic komunikací pro pěší ručně s ložem z kameniva těženého nebo drceného tl. do 40 mm, s vyplněním spár s dvojitým hutněním, vibrováním a se smetením přebytečného materiálu na krajnici tl. 60 mm skupiny A, pro plochy přes 100 do 300 m2</t>
  </si>
  <si>
    <t>-1282383598</t>
  </si>
  <si>
    <t>https://podminky.urs.cz/item/CS_URS_2023_02/596211112</t>
  </si>
  <si>
    <t>Koordinační situační výkres</t>
  </si>
  <si>
    <t>"pochozí betonová dlažba" 89,32+45,04</t>
  </si>
  <si>
    <t>"veřejně přístupná ZP" 33,67+105,05</t>
  </si>
  <si>
    <t>59245015</t>
  </si>
  <si>
    <t>dlažba zámková tvaru I 200x165x60mm přírodní</t>
  </si>
  <si>
    <t>-1931631831</t>
  </si>
  <si>
    <t>273,08*1,02 'Přepočtené koeficientem množství</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</si>
  <si>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</si>
  <si>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</si>
  <si>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939889499</t>
  </si>
  <si>
    <t>https://podminky.urs.cz/item/CS_URS_2023_02/596212210</t>
  </si>
  <si>
    <t>"pojezdová betonová dlažba" 25,15</t>
  </si>
  <si>
    <t>"veřejně přístupná ZP" 13,56+10,43</t>
  </si>
  <si>
    <t>59245213</t>
  </si>
  <si>
    <t>dlažba zámková tvaru I 196x161x80mm přírodní</t>
  </si>
  <si>
    <t>453761367</t>
  </si>
  <si>
    <t>49,14*1,03 'Přepočtené koeficientem množství</t>
  </si>
  <si>
    <t>596412210</t>
  </si>
  <si>
    <t>Kladení dlažby z betonových vegetačních dlaždic pozemních komunikací s ložem z kameniva těženého nebo drceného tl. do 50 mm, s vyplněním spár a vegetačních otvorů, s hutněním vibrováním tl. 80 mm, pro plochy do 50 m2</t>
  </si>
  <si>
    <t>-178607439</t>
  </si>
  <si>
    <t>https://podminky.urs.cz/item/CS_URS_2023_02/596412210</t>
  </si>
  <si>
    <t>"pojezdová betonová dlažba - zatravňovací" 29,3</t>
  </si>
  <si>
    <t>59246016</t>
  </si>
  <si>
    <t>dlažba plošná betonová vegetační 600x400x80mm</t>
  </si>
  <si>
    <t>-879462465</t>
  </si>
  <si>
    <t>29,3*1,03 'Přepočtené koeficientem množství</t>
  </si>
  <si>
    <t>58333651</t>
  </si>
  <si>
    <t>kamenivo těžené hrubé frakce 8/16</t>
  </si>
  <si>
    <t>999671494</t>
  </si>
  <si>
    <t>"pojezdová betonová dlažba - zatravňovací" 29,3*0,08*2,0/2</t>
  </si>
  <si>
    <t>2,344*1,1 'Přepočtené koeficientem množství</t>
  </si>
  <si>
    <t>637211131</t>
  </si>
  <si>
    <t>Okapový chodník z dlaždic betonových do kameniva s vyplněním spár drobným kamenivem, tl. dlaždic 40 mm</t>
  </si>
  <si>
    <t>-1627368724</t>
  </si>
  <si>
    <t>https://podminky.urs.cz/item/CS_URS_2023_02/637211131</t>
  </si>
  <si>
    <t>637311122</t>
  </si>
  <si>
    <t>Okapový chodník z obrubníků betonových chodníkových, se zalitím spár cementovou maltou do lože z betonu prostého, z obrubníků stojatých</t>
  </si>
  <si>
    <t>2111928630</t>
  </si>
  <si>
    <t>https://podminky.urs.cz/item/CS_URS_2023_02/637311122</t>
  </si>
  <si>
    <t>"okapový chodník" 35,08/0,4</t>
  </si>
  <si>
    <t>916231212</t>
  </si>
  <si>
    <t>Osazení chodníkového obrubníku betonového se zřízením lože, s vyplněním a zatřením spár cementovou maltou stojatého bez boční opěry, do lože z betonu prostého</t>
  </si>
  <si>
    <t>-571166284</t>
  </si>
  <si>
    <t>https://podminky.urs.cz/item/CS_URS_2023_02/916231212</t>
  </si>
  <si>
    <t>(16,05+3,35+1,67)*4</t>
  </si>
  <si>
    <t>(6,47+1,75)*4</t>
  </si>
  <si>
    <t>(3,05+4,85)*2</t>
  </si>
  <si>
    <t>3,7*6</t>
  </si>
  <si>
    <t>(3,6*2+4,3)*2</t>
  </si>
  <si>
    <t>(8,6+5,3)*2</t>
  </si>
  <si>
    <t>5921701R</t>
  </si>
  <si>
    <t>obrubník betonový chodníkový, specifikace dle PD</t>
  </si>
  <si>
    <t>-651786301</t>
  </si>
  <si>
    <t>205,96*1,02 'Přepočtené koeficientem množství</t>
  </si>
  <si>
    <t>966071711</t>
  </si>
  <si>
    <t>Bourání plotových sloupků a vzpěr ocelových trubkových nebo profilovaných výšky do 2,50 m zabetonovaných</t>
  </si>
  <si>
    <t>-728609698</t>
  </si>
  <si>
    <t>https://podminky.urs.cz/item/CS_URS_2023_02/966071711</t>
  </si>
  <si>
    <t>34+4</t>
  </si>
  <si>
    <t>966049831</t>
  </si>
  <si>
    <t>Rozebrání prefabrikovaných plotových desek betonových</t>
  </si>
  <si>
    <t>-353864140</t>
  </si>
  <si>
    <t>https://podminky.urs.cz/item/CS_URS_2023_02/966049831</t>
  </si>
  <si>
    <t>"podhrabové desky" 37+4</t>
  </si>
  <si>
    <t>966072811</t>
  </si>
  <si>
    <t>Rozebrání oplocení z dílců rámových na ocelové sloupky, výšky přes 1 do 2 m</t>
  </si>
  <si>
    <t>385739002</t>
  </si>
  <si>
    <t>https://podminky.urs.cz/item/CS_URS_2023_02/966072811</t>
  </si>
  <si>
    <t>50,0+4,02+3,35</t>
  </si>
  <si>
    <t>966073810</t>
  </si>
  <si>
    <t>Rozebrání vrat a vrátek k oplocení plochy jednotlivě do 2 m2</t>
  </si>
  <si>
    <t>-1165038059</t>
  </si>
  <si>
    <t>https://podminky.urs.cz/item/CS_URS_2023_02/966073810</t>
  </si>
  <si>
    <t>966073812</t>
  </si>
  <si>
    <t>Rozebrání vrat a vrátek k oplocení plochy jednotlivě přes 6 do 10 m2</t>
  </si>
  <si>
    <t>131828457</t>
  </si>
  <si>
    <t>https://podminky.urs.cz/item/CS_URS_2023_02/966073812</t>
  </si>
  <si>
    <t>997221571</t>
  </si>
  <si>
    <t>Vodorovná doprava vybouraných hmot bez naložení, ale se složením a s hrubým urovnáním na vzdálenost do 1 km</t>
  </si>
  <si>
    <t>-56029203</t>
  </si>
  <si>
    <t>https://podminky.urs.cz/item/CS_URS_2023_02/997221571</t>
  </si>
  <si>
    <t>Poznámka k položce:
meziskládka</t>
  </si>
  <si>
    <t>665186068</t>
  </si>
  <si>
    <t>1835955925</t>
  </si>
  <si>
    <t>"předpoklad do 10 km" 300,578*9</t>
  </si>
  <si>
    <t>997013601</t>
  </si>
  <si>
    <t>Poplatek za uložení stavebního odpadu na skládce (skládkovné) z prostého betonu zatříděného do Katalogu odpadů pod kódem 17 01 01</t>
  </si>
  <si>
    <t>1081938874</t>
  </si>
  <si>
    <t>https://podminky.urs.cz/item/CS_URS_2023_02/997013601</t>
  </si>
  <si>
    <t>"dlažba" 88,4</t>
  </si>
  <si>
    <t>"beton" 12,0</t>
  </si>
  <si>
    <t>"obrubníky" 61,5</t>
  </si>
  <si>
    <t>"podhrabové desky" 3,608</t>
  </si>
  <si>
    <t>23015073</t>
  </si>
  <si>
    <t>"podklady" 98,6+29,0</t>
  </si>
  <si>
    <t>-1243582509</t>
  </si>
  <si>
    <t>"celková suť" 300,578</t>
  </si>
  <si>
    <t>"beton" -165,508</t>
  </si>
  <si>
    <t>"kamenivo" -127,6</t>
  </si>
  <si>
    <t>998223011</t>
  </si>
  <si>
    <t>Přesun hmot pro pozemní komunikace s krytem dlážděným dopravní vzdálenost do 200 m jakékoliv délky objektu</t>
  </si>
  <si>
    <t>-1848565417</t>
  </si>
  <si>
    <t>https://podminky.urs.cz/item/CS_URS_2023_02/998223011</t>
  </si>
  <si>
    <t>767R1</t>
  </si>
  <si>
    <t>Nové oplocení v. 1500 mm, sloupky s plotovými dílci, ocelová průhledná výplň, podhrabové desky, vč. zemních prací, specifikace dle PD</t>
  </si>
  <si>
    <t>-107463744</t>
  </si>
  <si>
    <t>"nové oplocení" 8,0+7,0-1,7*2</t>
  </si>
  <si>
    <t>767R2</t>
  </si>
  <si>
    <t>D+M vrata oplocení 2kř 1700x1500 mm, vč. kování, specifikace dle PD</t>
  </si>
  <si>
    <t>-1463744388</t>
  </si>
  <si>
    <t>"nové oplocení" 2</t>
  </si>
  <si>
    <t>F5</t>
  </si>
  <si>
    <t>D+M pochozí hliníkový rám s poklopem 700x700 mm na stávající revizní šachtu, armovací síť, vodotěsný, pro předláždění, specifikace dle PD</t>
  </si>
  <si>
    <t>837787267</t>
  </si>
  <si>
    <t>"ozn. F5" 4</t>
  </si>
  <si>
    <t>F6</t>
  </si>
  <si>
    <t>D+M oplocení vnitrobloku v. 2450 mm, ocelová konstrukce, vstupní branka š. 800 mm, kování, vč. kotvení a povrchové úpravy, specifikace dle PD</t>
  </si>
  <si>
    <t>35597203</t>
  </si>
  <si>
    <t>"ozn. F6" 3,05</t>
  </si>
  <si>
    <t>F7</t>
  </si>
  <si>
    <t>D+M oplocení vnitrobloku v. 2450 mm, ocelová konstrukce, vstupní branka š. 800 mm, vjezdová brána, kování, vč. kotvení a povrchové úpravy, specifikace dle PD</t>
  </si>
  <si>
    <t>849313333</t>
  </si>
  <si>
    <t>"ozn. F7" 8,95</t>
  </si>
  <si>
    <t>998767201</t>
  </si>
  <si>
    <t>Přesun hmot pro zámečnické konstrukce stanovený procentní sazbou (%) z ceny vodorovná dopravní vzdálenost do 50 m v objektech výšky do 6 m</t>
  </si>
  <si>
    <t>-732687265</t>
  </si>
  <si>
    <t>https://podminky.urs.cz/item/CS_URS_2023_02/998767201</t>
  </si>
  <si>
    <t>SO 01_D - Sadové úpravy</t>
  </si>
  <si>
    <t>111211101</t>
  </si>
  <si>
    <t>Odstranění křovin a stromů s odstraněním kořenů ručně průměru kmene do 100 mm jakékoliv plochy v rovině nebo ve svahu o sklonu do 1:5</t>
  </si>
  <si>
    <t>-2050830660</t>
  </si>
  <si>
    <t>https://podminky.urs.cz/item/CS_URS_2023_02/111211101</t>
  </si>
  <si>
    <t>Situace sadovnických úprav</t>
  </si>
  <si>
    <t>"kácená zeleň" 19,0</t>
  </si>
  <si>
    <t>112101R03</t>
  </si>
  <si>
    <t>Odstranění stromů s odřezáním kmene a s odvětvením, vč. odstranění pařezů</t>
  </si>
  <si>
    <t>-1381679054</t>
  </si>
  <si>
    <t>"kácená zeleň" 4</t>
  </si>
  <si>
    <t>111211R01</t>
  </si>
  <si>
    <t>Odvoz a likvidace pokácených dřevin a zeleně</t>
  </si>
  <si>
    <t>1509665826</t>
  </si>
  <si>
    <t>184818R32</t>
  </si>
  <si>
    <t>Ochrana kmene bedněním před poškozením stavebním provozem zřízení včetně odstranění výšky bednění do 2 m</t>
  </si>
  <si>
    <t>-1204396464</t>
  </si>
  <si>
    <t>119000R01</t>
  </si>
  <si>
    <t>Sadovnická úprava dřevin a keřů v blízkosti navrhované stavby, aby nedošlo k poškození, specifikace dle PD</t>
  </si>
  <si>
    <t>2065517587</t>
  </si>
  <si>
    <t>119000R02</t>
  </si>
  <si>
    <t>Úprava záhonů s květinami dle navržených zpevněných ploch, specifikace dle PD</t>
  </si>
  <si>
    <t>-514963679</t>
  </si>
  <si>
    <t>181911101</t>
  </si>
  <si>
    <t>Úprava pláně vyrovnáním výškových rozdílů ručně v hornině třídy těžitelnosti I skupiny 1 a 2 bez zhutnění</t>
  </si>
  <si>
    <t>-307533213</t>
  </si>
  <si>
    <t>https://podminky.urs.cz/item/CS_URS_2023_02/181911101</t>
  </si>
  <si>
    <t>"po skončení prací" 200,0</t>
  </si>
  <si>
    <t>181411131</t>
  </si>
  <si>
    <t>Založení trávníku na půdě předem připravené plochy do 1000 m2 výsevem včetně utažení parkového v rovině nebo na svahu do 1:5</t>
  </si>
  <si>
    <t>-268064722</t>
  </si>
  <si>
    <t>https://podminky.urs.cz/item/CS_URS_2023_02/181411131</t>
  </si>
  <si>
    <t>00572410</t>
  </si>
  <si>
    <t>osivo směs travní parková</t>
  </si>
  <si>
    <t>183674890</t>
  </si>
  <si>
    <t>200*0,02 'Přepočtené koeficientem množství</t>
  </si>
  <si>
    <t>VRN - Vedlejší rozpočtové náklady</t>
  </si>
  <si>
    <t>VRN 01 -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</si>
  <si>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</si>
  <si>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</si>
  <si>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</si>
  <si>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</si>
  <si>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</si>
  <si>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VRN1</t>
  </si>
  <si>
    <t>Průzkumné, geodetické a projektové práce</t>
  </si>
  <si>
    <t>012002000</t>
  </si>
  <si>
    <t>Geodetické práce</t>
  </si>
  <si>
    <t>Kč</t>
  </si>
  <si>
    <t>1149278964</t>
  </si>
  <si>
    <t>https://podminky.urs.cz/item/CS_URS_2023_02/012002000</t>
  </si>
  <si>
    <t>1435397624</t>
  </si>
  <si>
    <t>01325400R</t>
  </si>
  <si>
    <t>Dílenská dokumentace</t>
  </si>
  <si>
    <t>-981222894</t>
  </si>
  <si>
    <t>VRN3</t>
  </si>
  <si>
    <t>Zařízení staveniště</t>
  </si>
  <si>
    <t>030001000</t>
  </si>
  <si>
    <t>498555366</t>
  </si>
  <si>
    <t>https://podminky.urs.cz/item/CS_URS_2023_02/030001000</t>
  </si>
  <si>
    <t>0300010R2</t>
  </si>
  <si>
    <t>Dopravně inženýrská opatření</t>
  </si>
  <si>
    <t>1423108608</t>
  </si>
  <si>
    <t>0300010R3</t>
  </si>
  <si>
    <t>Dočasné zábory veřejného prostranství</t>
  </si>
  <si>
    <t>186447123</t>
  </si>
  <si>
    <t>VRN4</t>
  </si>
  <si>
    <t>Inženýrská činnost</t>
  </si>
  <si>
    <t>045002000</t>
  </si>
  <si>
    <t>Kompletační a koordinační činnost</t>
  </si>
  <si>
    <t>-591158617</t>
  </si>
  <si>
    <t>https://podminky.urs.cz/item/CS_URS_2023_02/045002000</t>
  </si>
  <si>
    <t>VRN6</t>
  </si>
  <si>
    <t>Územní vlivy</t>
  </si>
  <si>
    <t>062002000</t>
  </si>
  <si>
    <t>Ztížené dopravní podmínky</t>
  </si>
  <si>
    <t>-830744995</t>
  </si>
  <si>
    <t>https://podminky.urs.cz/item/CS_URS_2023_02/062002000</t>
  </si>
  <si>
    <t xml:space="preserve">Poznámka k položce:
Zavážení stavebního materiálu a vyvážení vybourané suti bude provádět zhotovitel za dohledu poučené osoby (zajistí dodavatel), která bude regulovat průchod osob kolem stávajícího vjezdu do objektu. 
</t>
  </si>
  <si>
    <t>VRN7</t>
  </si>
  <si>
    <t>Provozní vlivy</t>
  </si>
  <si>
    <t>071002000</t>
  </si>
  <si>
    <t>Provoz investora, třetích osob</t>
  </si>
  <si>
    <t>-1401176512</t>
  </si>
  <si>
    <t>https://podminky.urs.cz/item/CS_URS_2023_02/071002000</t>
  </si>
  <si>
    <t>VRN 02 - Vstupní koridory</t>
  </si>
  <si>
    <t xml:space="preserve">    741 - Elektroinstalace - silnoproud</t>
  </si>
  <si>
    <t>233211R20</t>
  </si>
  <si>
    <t>Zemní ocelové vruty pro pergoly a přístřešky, specifikace dle PD</t>
  </si>
  <si>
    <t>1357409373</t>
  </si>
  <si>
    <t>966070831</t>
  </si>
  <si>
    <t>Demontáž zemních ocelových vrutů pro pergoly a přístřešky</t>
  </si>
  <si>
    <t>1858274976</t>
  </si>
  <si>
    <t>https://podminky.urs.cz/item/CS_URS_2023_02/966070831</t>
  </si>
  <si>
    <t>111R01</t>
  </si>
  <si>
    <t>Odvoz přebytečné zeminy na meziskládku, po odstranění zemních vrutů dovoz a zasypání do původního stavu</t>
  </si>
  <si>
    <t>1048922433</t>
  </si>
  <si>
    <t>944R01</t>
  </si>
  <si>
    <t>Ochranné sítě do oken pro zabránění vyklánění osob z oken 1.NP, vč demontáže po skončení stavebních prací</t>
  </si>
  <si>
    <t>1344116166</t>
  </si>
  <si>
    <t>2,1*1,6*20</t>
  </si>
  <si>
    <t>1,0*1,6*3</t>
  </si>
  <si>
    <t>1,2*1,2*2</t>
  </si>
  <si>
    <t>1,2*1,6*26</t>
  </si>
  <si>
    <t>0,6*0,6*6</t>
  </si>
  <si>
    <t>997013211</t>
  </si>
  <si>
    <t>Vnitrostaveništní doprava suti a vybouraných hmot vodorovně do 50 m svisle ručně pro budovy a haly výšky do 6 m</t>
  </si>
  <si>
    <t>2042675988</t>
  </si>
  <si>
    <t>https://podminky.urs.cz/item/CS_URS_2023_02/997013211</t>
  </si>
  <si>
    <t>-564723240</t>
  </si>
  <si>
    <t>-1250329449</t>
  </si>
  <si>
    <t>"předpoklad do 10 km" 4,374*9</t>
  </si>
  <si>
    <t>997013811</t>
  </si>
  <si>
    <t>Poplatek za uložení stavebního odpadu na skládce (skládkovné) dřevěného zatříděného do Katalogu odpadů pod kódem 17 02 01</t>
  </si>
  <si>
    <t>48152482</t>
  </si>
  <si>
    <t>https://podminky.urs.cz/item/CS_URS_2023_02/997013811</t>
  </si>
  <si>
    <t>-1395405108</t>
  </si>
  <si>
    <t>"celková suť" 4,374</t>
  </si>
  <si>
    <t>"dřevo" -4,056</t>
  </si>
  <si>
    <t>566974351</t>
  </si>
  <si>
    <t>plocha zastřešení</t>
  </si>
  <si>
    <t>6,5*2,0*2</t>
  </si>
  <si>
    <t>přetažení přes hranu</t>
  </si>
  <si>
    <t>(6,5+2,0)*2*0,5*2</t>
  </si>
  <si>
    <t>pás asfaltový natavitelný modifikovaný SBS, specifikace dle PD</t>
  </si>
  <si>
    <t>-660121041</t>
  </si>
  <si>
    <t>43*1,1655 'Přepočtené koeficientem množství</t>
  </si>
  <si>
    <t>998712201</t>
  </si>
  <si>
    <t>Přesun hmot pro povlakové krytiny stanovený procentní sazbou (%) z ceny vodorovná dopravní vzdálenost do 50 m v objektech výšky do 6 m</t>
  </si>
  <si>
    <t>-196905049</t>
  </si>
  <si>
    <t>https://podminky.urs.cz/item/CS_URS_2023_02/998712201</t>
  </si>
  <si>
    <t>712340831</t>
  </si>
  <si>
    <t>Odstranění povlakové krytiny střech plochých do 10° z přitavených pásů NAIP v plné ploše jednovrstvé</t>
  </si>
  <si>
    <t>-2067926599</t>
  </si>
  <si>
    <t>https://podminky.urs.cz/item/CS_URS_2023_02/712340831</t>
  </si>
  <si>
    <t>741R01</t>
  </si>
  <si>
    <t>D+M LED osvětlení průchodu, kabeláž v lištách, vše s krytím do venkovního prostředí, napojení na stávající osvětlení vstupu, specifikace dle PD</t>
  </si>
  <si>
    <t>-1002893536</t>
  </si>
  <si>
    <t>"průchod" 2</t>
  </si>
  <si>
    <t>998741201</t>
  </si>
  <si>
    <t>Přesun hmot pro silnoproud stanovený procentní sazbou (%) z ceny vodorovná dopravní vzdálenost do 50 m v objektech výšky do 6 m</t>
  </si>
  <si>
    <t>-1756700106</t>
  </si>
  <si>
    <t>https://podminky.urs.cz/item/CS_URS_2023_02/998741201</t>
  </si>
  <si>
    <t>741R02</t>
  </si>
  <si>
    <t>Odstranění LED osvětlení průchodu vč kabeláže, likvidace</t>
  </si>
  <si>
    <t>-1363074636</t>
  </si>
  <si>
    <t>762713110</t>
  </si>
  <si>
    <t>Montáž prostorových vázaných konstrukcí z řeziva hraněného nebo polohraněného průřezové plochy do 120 cm2</t>
  </si>
  <si>
    <t>-716530911</t>
  </si>
  <si>
    <t>https://podminky.urs.cz/item/CS_URS_2023_02/762713110</t>
  </si>
  <si>
    <t>"zavětrování hranol 100x100 mm" 122,0</t>
  </si>
  <si>
    <t>60512125</t>
  </si>
  <si>
    <t>hranol stavební řezivo průřezu do 120cm2 do dl 6m</t>
  </si>
  <si>
    <t>819763490</t>
  </si>
  <si>
    <t>"zavětrování hranol 100x100 mm" 122,0*0,1*0,1</t>
  </si>
  <si>
    <t>1,22*1,1 'Přepočtené koeficientem množství</t>
  </si>
  <si>
    <t>762713120</t>
  </si>
  <si>
    <t>Montáž prostorových vázaných konstrukcí z řeziva hraněného nebo polohraněného průřezové plochy přes 120 do 224 cm2</t>
  </si>
  <si>
    <t>1604522204</t>
  </si>
  <si>
    <t>https://podminky.urs.cz/item/CS_URS_2023_02/762713120</t>
  </si>
  <si>
    <t>"hranol 120x120 mm" 115,0</t>
  </si>
  <si>
    <t>60512130</t>
  </si>
  <si>
    <t>hranol stavební řezivo průřezu do 224cm2 do dl 6m</t>
  </si>
  <si>
    <t>-1505988345</t>
  </si>
  <si>
    <t>"hranol 120x120 mm" 115,0*0,12*0,12</t>
  </si>
  <si>
    <t>1,656*1,1 'Přepočtené koeficientem množství</t>
  </si>
  <si>
    <t>762439001</t>
  </si>
  <si>
    <t>Obložení stěn montáž roštu podkladového</t>
  </si>
  <si>
    <t>-1557833234</t>
  </si>
  <si>
    <t>https://podminky.urs.cz/item/CS_URS_2023_02/762439001</t>
  </si>
  <si>
    <t>příčle pro pobytí po 1,0 m</t>
  </si>
  <si>
    <t>"stěny" 6,5*4*2*2</t>
  </si>
  <si>
    <t>"strop" 6,5*3*2</t>
  </si>
  <si>
    <t>60514101</t>
  </si>
  <si>
    <t>řezivo jehličnaté lať 10-25cm2</t>
  </si>
  <si>
    <t>1863193414</t>
  </si>
  <si>
    <t>"lať 40x60 mm" 143,0*0,04*0,06</t>
  </si>
  <si>
    <t>0,343*1,1 'Přepočtené koeficientem množství</t>
  </si>
  <si>
    <t>762431R16</t>
  </si>
  <si>
    <t>Obložení stěn a stropu z dřevoštěpkových desek OSB tl 20 mm</t>
  </si>
  <si>
    <t>1673171475</t>
  </si>
  <si>
    <t>"strop" 6,5*2,0*2</t>
  </si>
  <si>
    <t>"stěny" 6,5*2,9*2*2</t>
  </si>
  <si>
    <t>762083122</t>
  </si>
  <si>
    <t>Impregnace řeziva máčením proti dřevokaznému hmyzu, houbám a plísním, třída ohrožení 3 a 4 (dřevo v exteriéru)</t>
  </si>
  <si>
    <t>-517341217</t>
  </si>
  <si>
    <t>https://podminky.urs.cz/item/CS_URS_2023_02/762083122</t>
  </si>
  <si>
    <t>762795000</t>
  </si>
  <si>
    <t>Spojovací prostředky prostorových vázaných konstrukcí hřebíky, svory, fixační prkna</t>
  </si>
  <si>
    <t>772484238</t>
  </si>
  <si>
    <t>https://podminky.urs.cz/item/CS_URS_2023_02/762795000</t>
  </si>
  <si>
    <t>"řezivo" 1,342+1,822+0,377</t>
  </si>
  <si>
    <t>"OSB" 101,4*0,02</t>
  </si>
  <si>
    <t>998762201</t>
  </si>
  <si>
    <t>Přesun hmot pro konstrukce tesařské stanovený procentní sazbou (%) z ceny vodorovná dopravní vzdálenost do 50 m v objektech výšky do 6 m</t>
  </si>
  <si>
    <t>-509170187</t>
  </si>
  <si>
    <t>https://podminky.urs.cz/item/CS_URS_2023_02/998762201</t>
  </si>
  <si>
    <t>762431818</t>
  </si>
  <si>
    <t>Demontáž obložení stěn z dřevoštěpkových desek šroubovaných na sraz, tloušťka desky přes 15 mm</t>
  </si>
  <si>
    <t>-1317703194</t>
  </si>
  <si>
    <t>https://podminky.urs.cz/item/CS_URS_2023_02/762431818</t>
  </si>
  <si>
    <t>766411822</t>
  </si>
  <si>
    <t>Demontáž obložení stěn podkladových roštů</t>
  </si>
  <si>
    <t>896966707</t>
  </si>
  <si>
    <t>https://podminky.urs.cz/item/CS_URS_2023_02/766411822</t>
  </si>
  <si>
    <t>762711810</t>
  </si>
  <si>
    <t>Demontáž prostorových vázaných konstrukcí z řeziva hraněného nebo polohraněného průřezové plochy do 120 cm2</t>
  </si>
  <si>
    <t>177002652</t>
  </si>
  <si>
    <t>https://podminky.urs.cz/item/CS_URS_2023_02/762711810</t>
  </si>
  <si>
    <t>762711820</t>
  </si>
  <si>
    <t>Demontáž prostorových vázaných konstrukcí z řeziva hraněného nebo polohraněného průřezové plochy přes 120 do 224 cm2</t>
  </si>
  <si>
    <t>1689697812</t>
  </si>
  <si>
    <t>https://podminky.urs.cz/item/CS_URS_2023_02/762711820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</si>
  <si>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</si>
  <si>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</si>
  <si>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</si>
  <si>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</si>
  <si>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8"/>
        <rFont val="Arial CE"/>
        <family val="2"/>
      </rPr>
      <t xml:space="preserve">Rekapitulace stavby </t>
    </r>
    <r>
      <rPr>
        <sz val="8"/>
        <rFont val="Arial CE"/>
        <family val="2"/>
      </rPr>
      <t>obsahuje sestavu Rekapitulace stavby a Rekapitulace objektů stavby a soupisů prací.</t>
    </r>
  </si>
  <si>
    <r>
      <t xml:space="preserve">V sestavě </t>
    </r>
    <r>
      <rPr>
        <b/>
        <sz val="8"/>
        <rFont val="Arial CE"/>
        <family val="2"/>
      </rPr>
      <t>Rekapitulace stavby</t>
    </r>
    <r>
      <rPr>
        <sz val="8"/>
        <rFont val="Arial CE"/>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</si>
  <si>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</si>
  <si>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</si>
  <si>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8"/>
        <rFont val="Arial CE"/>
        <family val="2"/>
      </rPr>
      <t>Rekapitulace objektů stavby a soupisů prací</t>
    </r>
    <r>
      <rPr>
        <sz val="8"/>
        <rFont val="Arial CE"/>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</si>
  <si>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</si>
  <si>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</si>
  <si>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</si>
  <si>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</si>
  <si>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</si>
  <si>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</si>
  <si>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</si>
  <si>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</si>
  <si>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</si>
  <si>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 prací pro daný typ objektu</t>
  </si>
  <si>
    <r>
      <rPr>
        <i/>
        <sz val="8"/>
        <rFont val="Arial CE"/>
        <family val="2"/>
      </rPr>
      <t xml:space="preserve">Soupis prací </t>
    </r>
    <r>
      <rPr>
        <sz val="8"/>
        <rFont val="Arial CE"/>
        <family val="2"/>
      </rPr>
      <t>pro jednotlivé objekty obsahuje sestavy Krycí list soupisu prací, Rekapitulace členění soupisu prací, Soupis prací. Za soupis prací může být považován</t>
    </r>
  </si>
  <si>
    <t>i objekt stavby v případě, že neobsahuje podřízenou zakázku.</t>
  </si>
  <si>
    <r>
      <rPr>
        <b/>
        <sz val="8"/>
        <rFont val="Arial CE"/>
        <family val="2"/>
      </rPr>
      <t>Krycí list soupisu</t>
    </r>
    <r>
      <rPr>
        <sz val="8"/>
        <rFont val="Arial CE"/>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</si>
  <si>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</si>
  <si>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8"/>
        <rFont val="Arial CE"/>
        <family val="2"/>
      </rPr>
      <t>Rekapitulace členění soupisu prací</t>
    </r>
    <r>
      <rPr>
        <sz val="8"/>
        <rFont val="Arial CE"/>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</si>
  <si>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</si>
  <si>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8"/>
        <rFont val="Arial CE"/>
        <family val="2"/>
      </rPr>
      <t xml:space="preserve">Soupis prací </t>
    </r>
    <r>
      <rPr>
        <sz val="8"/>
        <rFont val="Arial CE"/>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</si>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</sst>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9"/>
      <color rgb="FF0000FF"/>
      <name val="Arial CE"/>
      <family val="2"/>
    </font>
    <font>
      <i/>
      <sz val="8"/>
      <color rgb="FF0000FF"/>
      <name val="Arial CE"/>
      <family val="2"/>
    </font>
    <font>
      <i/>
      <sz val="7"/>
      <color rgb="FF969696"/>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8"/>
      <name val="Arial CE"/>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applyNumberFormat="0" applyFill="0" applyBorder="0" applyAlignment="0" applyProtection="0"/>
  </cellStyleXfs>
  <cellXfs count="337">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3" xfId="0" applyBorder="1" applyAlignment="1">
      <alignment vertical="center"/>
    </xf>
    <xf numFmtId="0" fontId="19" fillId="0" borderId="5" xfId="0" applyFont="1" applyBorder="1" applyAlignment="1">
      <alignment horizontal="left" vertical="center"/>
    </xf>
    <xf numFmtId="0" fontId="0" fillId="0" borderId="5" xfId="0"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ill="1" applyAlignment="1">
      <alignment vertical="center"/>
    </xf>
    <xf numFmtId="0" fontId="5" fillId="3" borderId="6" xfId="0" applyFont="1" applyFill="1" applyBorder="1" applyAlignment="1">
      <alignment horizontal="left" vertical="center"/>
    </xf>
    <xf numFmtId="0" fontId="0" fillId="3" borderId="7" xfId="0" applyFill="1" applyBorder="1" applyAlignment="1">
      <alignment vertical="center"/>
    </xf>
    <xf numFmtId="0" fontId="5" fillId="3" borderId="7" xfId="0"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9"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22" fillId="0" borderId="0" xfId="0" applyFont="1" applyAlignment="1">
      <alignment horizontal="left" vertical="center"/>
    </xf>
    <xf numFmtId="0" fontId="0" fillId="0" borderId="12" xfId="0" applyBorder="1" applyAlignment="1">
      <alignment vertical="center"/>
    </xf>
    <xf numFmtId="0" fontId="0" fillId="4" borderId="7" xfId="0" applyFill="1" applyBorder="1" applyAlignment="1">
      <alignment vertical="center"/>
    </xf>
    <xf numFmtId="0" fontId="23" fillId="4" borderId="13" xfId="0" applyFont="1" applyFill="1" applyBorder="1" applyAlignment="1">
      <alignment horizontal="center" vertical="center"/>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16" xfId="0" applyFont="1" applyBorder="1" applyAlignment="1">
      <alignment horizontal="center" vertical="center" wrapText="1"/>
    </xf>
    <xf numFmtId="0" fontId="0" fillId="0" borderId="17" xfId="0"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8" xfId="0" applyNumberFormat="1" applyFont="1" applyBorder="1" applyAlignment="1">
      <alignment vertical="center"/>
    </xf>
    <xf numFmtId="4" fontId="21" fillId="0" borderId="0" xfId="0" applyNumberFormat="1" applyFont="1" applyAlignment="1">
      <alignment vertical="center"/>
    </xf>
    <xf numFmtId="166" fontId="21" fillId="0" borderId="0" xfId="0" applyNumberFormat="1" applyFont="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8" xfId="0" applyNumberFormat="1" applyFont="1" applyBorder="1" applyAlignment="1">
      <alignment vertical="center"/>
    </xf>
    <xf numFmtId="4" fontId="30" fillId="0" borderId="0" xfId="0" applyNumberFormat="1" applyFont="1" applyAlignment="1">
      <alignment vertical="center"/>
    </xf>
    <xf numFmtId="166" fontId="30" fillId="0" borderId="0" xfId="0" applyNumberFormat="1" applyFont="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8" xfId="0" applyNumberFormat="1" applyFont="1" applyBorder="1" applyAlignment="1">
      <alignment vertical="center"/>
    </xf>
    <xf numFmtId="4" fontId="2" fillId="0" borderId="0" xfId="0" applyNumberFormat="1" applyFont="1" applyAlignment="1">
      <alignment vertical="center"/>
    </xf>
    <xf numFmtId="166" fontId="2" fillId="0" borderId="0" xfId="0" applyNumberFormat="1" applyFont="1" applyAlignment="1">
      <alignment vertical="center"/>
    </xf>
    <xf numFmtId="4" fontId="2" fillId="0" borderId="12" xfId="0" applyNumberFormat="1" applyFont="1" applyBorder="1" applyAlignment="1">
      <alignment vertical="center"/>
    </xf>
    <xf numFmtId="4" fontId="2" fillId="0" borderId="19" xfId="0" applyNumberFormat="1" applyFont="1" applyBorder="1" applyAlignment="1">
      <alignment vertical="center"/>
    </xf>
    <xf numFmtId="4" fontId="2" fillId="0" borderId="20" xfId="0" applyNumberFormat="1" applyFont="1" applyBorder="1" applyAlignment="1">
      <alignment vertical="center"/>
    </xf>
    <xf numFmtId="166" fontId="2" fillId="0" borderId="20" xfId="0" applyNumberFormat="1" applyFont="1" applyBorder="1" applyAlignment="1">
      <alignment vertical="center"/>
    </xf>
    <xf numFmtId="4" fontId="2" fillId="0" borderId="21" xfId="0" applyNumberFormat="1" applyFont="1" applyBorder="1" applyAlignment="1">
      <alignment vertical="center"/>
    </xf>
    <xf numFmtId="0" fontId="32" fillId="0" borderId="0" xfId="0" applyFont="1" applyAlignment="1">
      <alignment horizontal="left" vertical="center"/>
    </xf>
    <xf numFmtId="0" fontId="0" fillId="0" borderId="3" xfId="0" applyBorder="1" applyAlignment="1">
      <alignment vertical="center" wrapText="1"/>
    </xf>
    <xf numFmtId="0" fontId="19" fillId="0" borderId="0" xfId="0" applyFont="1" applyAlignment="1">
      <alignment horizontal="left" vertical="center"/>
    </xf>
    <xf numFmtId="164" fontId="2" fillId="0" borderId="0" xfId="0" applyNumberFormat="1" applyFont="1" applyAlignment="1">
      <alignment horizontal="right" vertical="center"/>
    </xf>
    <xf numFmtId="0" fontId="0" fillId="4" borderId="0" xfId="0"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0" fontId="8" fillId="0" borderId="3" xfId="0" applyFont="1" applyBorder="1" applyAlignment="1">
      <alignment vertical="center"/>
    </xf>
    <xf numFmtId="0" fontId="8" fillId="0" borderId="20" xfId="0" applyFont="1" applyBorder="1" applyAlignment="1">
      <alignment horizontal="left" vertical="center"/>
    </xf>
    <xf numFmtId="0" fontId="8" fillId="0" borderId="20" xfId="0" applyFont="1" applyBorder="1" applyAlignment="1">
      <alignment vertical="center"/>
    </xf>
    <xf numFmtId="4" fontId="8" fillId="0" borderId="20" xfId="0" applyNumberFormat="1" applyFont="1" applyBorder="1" applyAlignment="1">
      <alignment vertical="center"/>
    </xf>
    <xf numFmtId="0" fontId="0" fillId="0" borderId="3" xfId="0"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16" xfId="0" applyFont="1" applyFill="1" applyBorder="1" applyAlignment="1">
      <alignment horizontal="center" vertical="center" wrapText="1"/>
    </xf>
    <xf numFmtId="4" fontId="25" fillId="0" borderId="0" xfId="0" applyNumberFormat="1" applyFont="1"/>
    <xf numFmtId="166" fontId="34" fillId="0" borderId="10" xfId="0" applyNumberFormat="1" applyFont="1" applyBorder="1"/>
    <xf numFmtId="166" fontId="34" fillId="0" borderId="11" xfId="0" applyNumberFormat="1" applyFont="1" applyBorder="1"/>
    <xf numFmtId="4" fontId="35" fillId="0" borderId="0" xfId="0" applyNumberFormat="1" applyFont="1" applyAlignment="1">
      <alignment vertical="center"/>
    </xf>
    <xf numFmtId="0" fontId="9" fillId="0" borderId="3" xfId="0" applyFont="1" applyBorder="1"/>
    <xf numFmtId="0" fontId="9" fillId="0" borderId="0" xfId="0" applyFont="1" applyAlignment="1">
      <alignment horizontal="left"/>
    </xf>
    <xf numFmtId="0" fontId="7" fillId="0" borderId="0" xfId="0" applyFont="1" applyAlignment="1">
      <alignment horizontal="left"/>
    </xf>
    <xf numFmtId="0" fontId="9" fillId="0" borderId="0" xfId="0" applyFont="1" applyProtection="1">
      <protection locked="0"/>
    </xf>
    <xf numFmtId="4" fontId="7" fillId="0" borderId="0" xfId="0" applyNumberFormat="1" applyFont="1"/>
    <xf numFmtId="0" fontId="9" fillId="0" borderId="18" xfId="0" applyFont="1" applyBorder="1"/>
    <xf numFmtId="166" fontId="9" fillId="0" borderId="0" xfId="0" applyNumberFormat="1" applyFont="1"/>
    <xf numFmtId="166" fontId="9" fillId="0" borderId="12" xfId="0" applyNumberFormat="1" applyFont="1" applyBorder="1"/>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xf numFmtId="0" fontId="23" fillId="0" borderId="22" xfId="0" applyFont="1" applyBorder="1" applyAlignment="1">
      <alignment horizontal="center" vertical="center"/>
    </xf>
    <xf numFmtId="49" fontId="23" fillId="0" borderId="22" xfId="0" applyNumberFormat="1" applyFont="1" applyBorder="1" applyAlignment="1">
      <alignment horizontal="left" vertical="center" wrapText="1"/>
    </xf>
    <xf numFmtId="0" fontId="23" fillId="0" borderId="22" xfId="0" applyFont="1" applyBorder="1" applyAlignment="1">
      <alignment horizontal="left" vertical="center" wrapText="1"/>
    </xf>
    <xf numFmtId="0" fontId="23" fillId="0" borderId="22" xfId="0" applyFont="1" applyBorder="1" applyAlignment="1">
      <alignment horizontal="center" vertical="center" wrapText="1"/>
    </xf>
    <xf numFmtId="167" fontId="23" fillId="0" borderId="22" xfId="0" applyNumberFormat="1" applyFont="1" applyBorder="1" applyAlignment="1">
      <alignment vertical="center"/>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lignment vertical="center"/>
    </xf>
    <xf numFmtId="0" fontId="24" fillId="2" borderId="18" xfId="0" applyFont="1" applyFill="1" applyBorder="1" applyAlignment="1" applyProtection="1">
      <alignment horizontal="left" vertical="center"/>
      <protection locked="0"/>
    </xf>
    <xf numFmtId="0" fontId="24" fillId="0" borderId="0" xfId="0" applyFont="1" applyAlignment="1">
      <alignment horizontal="center" vertical="center"/>
    </xf>
    <xf numFmtId="166" fontId="24" fillId="0" borderId="0" xfId="0" applyNumberFormat="1" applyFont="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Alignment="1">
      <alignment vertical="center"/>
    </xf>
    <xf numFmtId="0" fontId="36" fillId="0" borderId="0" xfId="0" applyFont="1" applyAlignment="1">
      <alignment horizontal="left" vertical="center"/>
    </xf>
    <xf numFmtId="0" fontId="37" fillId="0" borderId="0" xfId="20" applyFont="1" applyAlignment="1" applyProtection="1">
      <alignment vertical="center" wrapText="1"/>
      <protection/>
    </xf>
    <xf numFmtId="0" fontId="0" fillId="0" borderId="0" xfId="0" applyAlignment="1" applyProtection="1">
      <alignment vertical="center"/>
      <protection locked="0"/>
    </xf>
    <xf numFmtId="0" fontId="0" fillId="0" borderId="18" xfId="0" applyBorder="1" applyAlignment="1">
      <alignment vertical="center"/>
    </xf>
    <xf numFmtId="0" fontId="10" fillId="0" borderId="3" xfId="0" applyFont="1" applyBorder="1" applyAlignment="1">
      <alignment vertical="center"/>
    </xf>
    <xf numFmtId="0" fontId="38"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0" fontId="10" fillId="0" borderId="0" xfId="0" applyFont="1" applyAlignment="1" applyProtection="1">
      <alignment vertical="center"/>
      <protection locked="0"/>
    </xf>
    <xf numFmtId="0" fontId="10" fillId="0" borderId="18"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8" xfId="0" applyFont="1" applyBorder="1" applyAlignment="1">
      <alignment vertical="center"/>
    </xf>
    <xf numFmtId="0" fontId="11" fillId="0" borderId="12"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8" xfId="0" applyFont="1" applyBorder="1" applyAlignment="1">
      <alignment vertical="center"/>
    </xf>
    <xf numFmtId="0" fontId="12" fillId="0" borderId="12" xfId="0" applyFont="1" applyBorder="1" applyAlignment="1">
      <alignment vertical="center"/>
    </xf>
    <xf numFmtId="0" fontId="12" fillId="0" borderId="19" xfId="0" applyFont="1" applyBorder="1" applyAlignment="1">
      <alignment vertical="center"/>
    </xf>
    <xf numFmtId="0" fontId="12" fillId="0" borderId="20" xfId="0" applyFont="1" applyBorder="1" applyAlignment="1">
      <alignment vertical="center"/>
    </xf>
    <xf numFmtId="0" fontId="12" fillId="0" borderId="21" xfId="0" applyFont="1" applyBorder="1" applyAlignment="1">
      <alignment vertical="center"/>
    </xf>
    <xf numFmtId="0" fontId="13" fillId="0" borderId="3" xfId="0" applyFont="1" applyBorder="1" applyAlignment="1">
      <alignment vertical="center"/>
    </xf>
    <xf numFmtId="0" fontId="13" fillId="0" borderId="0" xfId="0" applyFont="1" applyAlignment="1">
      <alignment horizontal="left" vertical="center"/>
    </xf>
    <xf numFmtId="0" fontId="13" fillId="0" borderId="0" xfId="0" applyFont="1" applyAlignment="1">
      <alignment horizontal="left" vertical="center" wrapText="1"/>
    </xf>
    <xf numFmtId="167" fontId="13" fillId="0" borderId="0" xfId="0" applyNumberFormat="1" applyFont="1" applyAlignment="1">
      <alignment vertical="center"/>
    </xf>
    <xf numFmtId="0" fontId="13" fillId="0" borderId="0" xfId="0" applyFont="1" applyAlignment="1" applyProtection="1">
      <alignment vertical="center"/>
      <protection locked="0"/>
    </xf>
    <xf numFmtId="0" fontId="13" fillId="0" borderId="18" xfId="0" applyFont="1" applyBorder="1" applyAlignment="1">
      <alignment vertical="center"/>
    </xf>
    <xf numFmtId="0" fontId="13" fillId="0" borderId="12" xfId="0" applyFont="1" applyBorder="1" applyAlignment="1">
      <alignment vertical="center"/>
    </xf>
    <xf numFmtId="0" fontId="39" fillId="0" borderId="22" xfId="0" applyFont="1" applyBorder="1" applyAlignment="1">
      <alignment horizontal="center" vertical="center"/>
    </xf>
    <xf numFmtId="49" fontId="39" fillId="0" borderId="22" xfId="0" applyNumberFormat="1" applyFont="1" applyBorder="1" applyAlignment="1">
      <alignment horizontal="left" vertical="center" wrapText="1"/>
    </xf>
    <xf numFmtId="0" fontId="39" fillId="0" borderId="22" xfId="0" applyFont="1" applyBorder="1" applyAlignment="1">
      <alignment horizontal="left" vertical="center" wrapText="1"/>
    </xf>
    <xf numFmtId="0" fontId="39" fillId="0" borderId="22" xfId="0" applyFont="1" applyBorder="1" applyAlignment="1">
      <alignment horizontal="center" vertical="center" wrapText="1"/>
    </xf>
    <xf numFmtId="167" fontId="39" fillId="0" borderId="22" xfId="0" applyNumberFormat="1" applyFont="1" applyBorder="1" applyAlignment="1">
      <alignment vertical="center"/>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lignment vertical="center"/>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Alignment="1">
      <alignment horizontal="center" vertical="center"/>
    </xf>
    <xf numFmtId="167" fontId="23" fillId="2" borderId="22" xfId="0" applyNumberFormat="1" applyFont="1" applyFill="1" applyBorder="1" applyAlignment="1" applyProtection="1">
      <alignment vertical="center"/>
      <protection locked="0"/>
    </xf>
    <xf numFmtId="0" fontId="41" fillId="0" borderId="0" xfId="0" applyFont="1" applyAlignment="1">
      <alignment vertical="center" wrapText="1"/>
    </xf>
    <xf numFmtId="0" fontId="24" fillId="2" borderId="19" xfId="0" applyFont="1" applyFill="1" applyBorder="1" applyAlignment="1" applyProtection="1">
      <alignment horizontal="left" vertical="center"/>
      <protection locked="0"/>
    </xf>
    <xf numFmtId="0" fontId="24" fillId="0" borderId="20" xfId="0" applyFont="1" applyBorder="1" applyAlignment="1">
      <alignment horizontal="center" vertical="center"/>
    </xf>
    <xf numFmtId="0" fontId="0" fillId="0" borderId="20" xfId="0" applyBorder="1" applyAlignment="1">
      <alignment vertical="center"/>
    </xf>
    <xf numFmtId="166" fontId="24" fillId="0" borderId="20" xfId="0" applyNumberFormat="1" applyFont="1" applyBorder="1" applyAlignment="1">
      <alignment vertical="center"/>
    </xf>
    <xf numFmtId="166" fontId="24" fillId="0" borderId="21" xfId="0" applyNumberFormat="1" applyFont="1" applyBorder="1" applyAlignment="1">
      <alignment vertical="center"/>
    </xf>
    <xf numFmtId="0" fontId="0" fillId="0" borderId="19" xfId="0" applyBorder="1" applyAlignment="1">
      <alignment vertical="center"/>
    </xf>
    <xf numFmtId="0" fontId="0" fillId="0" borderId="21" xfId="0" applyBorder="1" applyAlignment="1">
      <alignment vertical="center"/>
    </xf>
    <xf numFmtId="0" fontId="39" fillId="2"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0" fillId="0" borderId="0" xfId="0" applyAlignment="1">
      <alignment vertical="top"/>
    </xf>
    <xf numFmtId="0" fontId="42" fillId="0" borderId="23" xfId="0" applyFont="1" applyBorder="1" applyAlignment="1">
      <alignment vertical="center" wrapText="1"/>
    </xf>
    <xf numFmtId="0" fontId="42" fillId="0" borderId="24" xfId="0" applyFont="1" applyBorder="1" applyAlignment="1">
      <alignment vertical="center" wrapText="1"/>
    </xf>
    <xf numFmtId="0" fontId="42" fillId="0" borderId="25" xfId="0" applyFont="1" applyBorder="1" applyAlignment="1">
      <alignment vertical="center" wrapText="1"/>
    </xf>
    <xf numFmtId="0" fontId="42" fillId="0" borderId="26" xfId="0" applyFont="1" applyBorder="1" applyAlignment="1">
      <alignment horizontal="center" vertical="center" wrapText="1"/>
    </xf>
    <xf numFmtId="0" fontId="42" fillId="0" borderId="27" xfId="0" applyFont="1" applyBorder="1" applyAlignment="1">
      <alignment horizontal="center" vertical="center" wrapText="1"/>
    </xf>
    <xf numFmtId="0" fontId="42" fillId="0" borderId="26" xfId="0" applyFont="1" applyBorder="1" applyAlignment="1">
      <alignment vertical="center" wrapText="1"/>
    </xf>
    <xf numFmtId="0" fontId="42" fillId="0" borderId="27" xfId="0" applyFont="1" applyBorder="1" applyAlignment="1">
      <alignment vertical="center" wrapText="1"/>
    </xf>
    <xf numFmtId="0" fontId="44" fillId="0" borderId="0" xfId="0" applyFont="1" applyBorder="1" applyAlignment="1">
      <alignment horizontal="left" vertical="center" wrapText="1"/>
    </xf>
    <xf numFmtId="0" fontId="0" fillId="0" borderId="0" xfId="0" applyFont="1" applyBorder="1" applyAlignment="1">
      <alignment horizontal="left" vertical="center" wrapText="1"/>
    </xf>
    <xf numFmtId="0" fontId="45" fillId="0" borderId="26"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horizontal="left" vertical="center"/>
    </xf>
    <xf numFmtId="0" fontId="0" fillId="0" borderId="0" xfId="0" applyFont="1" applyBorder="1" applyAlignment="1">
      <alignment vertical="center"/>
    </xf>
    <xf numFmtId="49" fontId="0" fillId="0" borderId="0" xfId="0" applyNumberFormat="1" applyFont="1" applyBorder="1" applyAlignment="1">
      <alignment vertical="center" wrapText="1"/>
    </xf>
    <xf numFmtId="0" fontId="42" fillId="0" borderId="28" xfId="0" applyFont="1" applyBorder="1" applyAlignment="1">
      <alignment vertical="center" wrapText="1"/>
    </xf>
    <xf numFmtId="0" fontId="46" fillId="0" borderId="29" xfId="0" applyFont="1" applyBorder="1" applyAlignment="1">
      <alignment vertical="center" wrapText="1"/>
    </xf>
    <xf numFmtId="0" fontId="42" fillId="0" borderId="30" xfId="0" applyFont="1" applyBorder="1" applyAlignment="1">
      <alignment vertical="center" wrapText="1"/>
    </xf>
    <xf numFmtId="0" fontId="42" fillId="0" borderId="0" xfId="0" applyFont="1" applyBorder="1" applyAlignment="1">
      <alignment vertical="top"/>
    </xf>
    <xf numFmtId="0" fontId="42" fillId="0" borderId="0" xfId="0" applyFont="1" applyAlignment="1">
      <alignment vertical="top"/>
    </xf>
    <xf numFmtId="0" fontId="42" fillId="0" borderId="23" xfId="0" applyFont="1" applyBorder="1" applyAlignment="1">
      <alignment horizontal="left" vertical="center"/>
    </xf>
    <xf numFmtId="0" fontId="42" fillId="0" borderId="24" xfId="0" applyFont="1" applyBorder="1" applyAlignment="1">
      <alignment horizontal="left" vertical="center"/>
    </xf>
    <xf numFmtId="0" fontId="42" fillId="0" borderId="25" xfId="0" applyFont="1" applyBorder="1" applyAlignment="1">
      <alignment horizontal="left" vertical="center"/>
    </xf>
    <xf numFmtId="0" fontId="42" fillId="0" borderId="26" xfId="0" applyFont="1" applyBorder="1" applyAlignment="1">
      <alignment horizontal="left" vertical="center"/>
    </xf>
    <xf numFmtId="0" fontId="42" fillId="0" borderId="27" xfId="0" applyFont="1" applyBorder="1" applyAlignment="1">
      <alignment horizontal="left" vertical="center"/>
    </xf>
    <xf numFmtId="0" fontId="44" fillId="0" borderId="0" xfId="0" applyFont="1" applyBorder="1" applyAlignment="1">
      <alignment horizontal="left" vertical="center"/>
    </xf>
    <xf numFmtId="0" fontId="47" fillId="0" borderId="0" xfId="0" applyFont="1" applyAlignment="1">
      <alignment horizontal="left" vertical="center"/>
    </xf>
    <xf numFmtId="0" fontId="44" fillId="0" borderId="29" xfId="0" applyFont="1" applyBorder="1" applyAlignment="1">
      <alignment horizontal="left" vertical="center"/>
    </xf>
    <xf numFmtId="0" fontId="44" fillId="0" borderId="29" xfId="0" applyFont="1" applyBorder="1" applyAlignment="1">
      <alignment horizontal="center" vertical="center"/>
    </xf>
    <xf numFmtId="0" fontId="47" fillId="0" borderId="29" xfId="0" applyFont="1" applyBorder="1" applyAlignment="1">
      <alignment horizontal="left" vertical="center"/>
    </xf>
    <xf numFmtId="0" fontId="48" fillId="0" borderId="0" xfId="0" applyFont="1" applyBorder="1" applyAlignment="1">
      <alignment horizontal="left" vertical="center"/>
    </xf>
    <xf numFmtId="0" fontId="45" fillId="0" borderId="0" xfId="0" applyFont="1" applyAlignment="1">
      <alignment horizontal="left" vertical="center"/>
    </xf>
    <xf numFmtId="0" fontId="35"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horizontal="left" vertical="center"/>
    </xf>
    <xf numFmtId="0" fontId="45" fillId="0" borderId="26" xfId="0" applyFont="1" applyBorder="1" applyAlignment="1">
      <alignment horizontal="left" vertical="center"/>
    </xf>
    <xf numFmtId="0" fontId="42" fillId="0" borderId="28" xfId="0" applyFont="1" applyBorder="1" applyAlignment="1">
      <alignment horizontal="left" vertical="center"/>
    </xf>
    <xf numFmtId="0" fontId="46" fillId="0" borderId="29" xfId="0" applyFont="1" applyBorder="1" applyAlignment="1">
      <alignment horizontal="left" vertical="center"/>
    </xf>
    <xf numFmtId="0" fontId="42" fillId="0" borderId="30" xfId="0" applyFont="1" applyBorder="1" applyAlignment="1">
      <alignment horizontal="left" vertical="center"/>
    </xf>
    <xf numFmtId="0" fontId="42" fillId="0" borderId="0" xfId="0" applyFont="1" applyBorder="1" applyAlignment="1">
      <alignment horizontal="left" vertical="center"/>
    </xf>
    <xf numFmtId="0" fontId="46" fillId="0" borderId="0" xfId="0" applyFont="1" applyBorder="1" applyAlignment="1">
      <alignment horizontal="left" vertical="center"/>
    </xf>
    <xf numFmtId="0" fontId="47" fillId="0" borderId="0" xfId="0" applyFont="1" applyBorder="1" applyAlignment="1">
      <alignment horizontal="left" vertical="center"/>
    </xf>
    <xf numFmtId="0" fontId="45" fillId="0" borderId="29" xfId="0" applyFont="1" applyBorder="1" applyAlignment="1">
      <alignment horizontal="left" vertical="center"/>
    </xf>
    <xf numFmtId="0" fontId="42" fillId="0" borderId="0" xfId="0" applyFont="1" applyBorder="1" applyAlignment="1">
      <alignment horizontal="left" vertical="center" wrapText="1"/>
    </xf>
    <xf numFmtId="0" fontId="45" fillId="0" borderId="0" xfId="0" applyFont="1" applyBorder="1" applyAlignment="1">
      <alignment horizontal="left" vertical="center" wrapText="1"/>
    </xf>
    <xf numFmtId="0" fontId="45" fillId="0" borderId="0" xfId="0" applyFont="1" applyBorder="1" applyAlignment="1">
      <alignment horizontal="center" vertical="center" wrapText="1"/>
    </xf>
    <xf numFmtId="0" fontId="42" fillId="0" borderId="23" xfId="0" applyFont="1" applyBorder="1" applyAlignment="1">
      <alignment horizontal="left" vertical="center" wrapText="1"/>
    </xf>
    <xf numFmtId="0" fontId="42" fillId="0" borderId="24" xfId="0" applyFont="1" applyBorder="1" applyAlignment="1">
      <alignment horizontal="left" vertical="center" wrapText="1"/>
    </xf>
    <xf numFmtId="0" fontId="42" fillId="0" borderId="25"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7" fillId="0" borderId="26" xfId="0" applyFont="1" applyBorder="1" applyAlignment="1">
      <alignment horizontal="left" vertical="center" wrapText="1"/>
    </xf>
    <xf numFmtId="0" fontId="47" fillId="0" borderId="27" xfId="0" applyFont="1" applyBorder="1" applyAlignment="1">
      <alignment horizontal="left" vertical="center" wrapText="1"/>
    </xf>
    <xf numFmtId="0" fontId="45" fillId="0" borderId="26" xfId="0" applyFont="1" applyBorder="1" applyAlignment="1">
      <alignment horizontal="left" vertical="center" wrapText="1"/>
    </xf>
    <xf numFmtId="0" fontId="45" fillId="0" borderId="0" xfId="0" applyFont="1" applyBorder="1" applyAlignment="1">
      <alignment horizontal="left" vertical="center"/>
    </xf>
    <xf numFmtId="0" fontId="45" fillId="0" borderId="27" xfId="0" applyFont="1" applyBorder="1" applyAlignment="1">
      <alignment horizontal="left" vertical="center" wrapText="1"/>
    </xf>
    <xf numFmtId="0" fontId="45" fillId="0" borderId="27" xfId="0" applyFont="1" applyBorder="1" applyAlignment="1">
      <alignment horizontal="left" vertical="center"/>
    </xf>
    <xf numFmtId="0" fontId="45" fillId="0" borderId="28" xfId="0" applyFont="1" applyBorder="1" applyAlignment="1">
      <alignment horizontal="left" vertical="center" wrapText="1"/>
    </xf>
    <xf numFmtId="0" fontId="45" fillId="0" borderId="29" xfId="0" applyFont="1" applyBorder="1" applyAlignment="1">
      <alignment horizontal="left" vertical="center" wrapText="1"/>
    </xf>
    <xf numFmtId="0" fontId="45" fillId="0" borderId="30" xfId="0" applyFont="1" applyBorder="1" applyAlignment="1">
      <alignment horizontal="left" vertical="center" wrapText="1"/>
    </xf>
    <xf numFmtId="0" fontId="0" fillId="0" borderId="0" xfId="0" applyFont="1" applyBorder="1" applyAlignment="1">
      <alignment horizontal="left" vertical="top"/>
    </xf>
    <xf numFmtId="0" fontId="0" fillId="0" borderId="0" xfId="0" applyFont="1" applyBorder="1" applyAlignment="1">
      <alignment horizontal="center" vertical="top"/>
    </xf>
    <xf numFmtId="0" fontId="45" fillId="0" borderId="28" xfId="0" applyFont="1" applyBorder="1" applyAlignment="1">
      <alignment horizontal="left" vertical="center"/>
    </xf>
    <xf numFmtId="0" fontId="45" fillId="0" borderId="30" xfId="0" applyFont="1" applyBorder="1" applyAlignment="1">
      <alignment horizontal="left" vertical="center"/>
    </xf>
    <xf numFmtId="0" fontId="45" fillId="0" borderId="0" xfId="0" applyFont="1" applyBorder="1" applyAlignment="1">
      <alignment horizontal="center" vertical="center"/>
    </xf>
    <xf numFmtId="0" fontId="47" fillId="0" borderId="0" xfId="0" applyFont="1" applyAlignment="1">
      <alignment vertical="center"/>
    </xf>
    <xf numFmtId="0" fontId="44" fillId="0" borderId="0" xfId="0" applyFont="1" applyBorder="1" applyAlignment="1">
      <alignment vertical="center"/>
    </xf>
    <xf numFmtId="0" fontId="47" fillId="0" borderId="29" xfId="0" applyFont="1" applyBorder="1" applyAlignment="1">
      <alignment vertical="center"/>
    </xf>
    <xf numFmtId="0" fontId="44" fillId="0" borderId="29"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horizontal="left" vertical="center"/>
    </xf>
    <xf numFmtId="0" fontId="0" fillId="0" borderId="29" xfId="0" applyBorder="1" applyAlignment="1">
      <alignment vertical="top"/>
    </xf>
    <xf numFmtId="0" fontId="44" fillId="0" borderId="29" xfId="0" applyFont="1" applyBorder="1" applyAlignment="1">
      <alignment horizontal="left"/>
    </xf>
    <xf numFmtId="0" fontId="47" fillId="0" borderId="29" xfId="0" applyFont="1" applyBorder="1"/>
    <xf numFmtId="0" fontId="42" fillId="0" borderId="26" xfId="0" applyFont="1" applyBorder="1" applyAlignment="1">
      <alignment vertical="top"/>
    </xf>
    <xf numFmtId="0" fontId="42" fillId="0" borderId="27" xfId="0" applyFont="1" applyBorder="1" applyAlignment="1">
      <alignment vertical="top"/>
    </xf>
    <xf numFmtId="0" fontId="42" fillId="0" borderId="28" xfId="0" applyFont="1" applyBorder="1" applyAlignment="1">
      <alignment vertical="top"/>
    </xf>
    <xf numFmtId="0" fontId="42" fillId="0" borderId="29" xfId="0" applyFont="1" applyBorder="1" applyAlignment="1">
      <alignment vertical="top"/>
    </xf>
    <xf numFmtId="0" fontId="42" fillId="0" borderId="30" xfId="0" applyFont="1" applyBorder="1" applyAlignment="1">
      <alignment vertical="top"/>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31"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9" fillId="0" borderId="5" xfId="0" applyNumberFormat="1" applyFont="1" applyBorder="1" applyAlignment="1">
      <alignment vertical="center"/>
    </xf>
    <xf numFmtId="0" fontId="0" fillId="0" borderId="5" xfId="0" applyBorder="1" applyAlignment="1">
      <alignment vertical="center"/>
    </xf>
    <xf numFmtId="0" fontId="2" fillId="0" borderId="0" xfId="0" applyFont="1" applyAlignment="1">
      <alignment horizontal="right" vertical="center"/>
    </xf>
    <xf numFmtId="4" fontId="20"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ill="1" applyBorder="1" applyAlignment="1">
      <alignment vertical="center"/>
    </xf>
    <xf numFmtId="0" fontId="0" fillId="3" borderId="13" xfId="0" applyFill="1" applyBorder="1" applyAlignment="1">
      <alignment vertical="center"/>
    </xf>
    <xf numFmtId="0" fontId="5" fillId="3" borderId="7" xfId="0" applyFont="1" applyFill="1" applyBorder="1" applyAlignment="1">
      <alignment horizontal="left" vertical="center"/>
    </xf>
    <xf numFmtId="0" fontId="23" fillId="4" borderId="7" xfId="0" applyFont="1" applyFill="1" applyBorder="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8" fillId="0" borderId="0" xfId="0" applyNumberFormat="1" applyFont="1" applyAlignment="1">
      <alignment horizontal="right" vertical="center"/>
    </xf>
    <xf numFmtId="4" fontId="29" fillId="0" borderId="0" xfId="0" applyNumberFormat="1" applyFont="1" applyAlignment="1">
      <alignment horizontal="right" vertical="center"/>
    </xf>
    <xf numFmtId="0" fontId="29" fillId="0" borderId="0" xfId="0" applyFont="1" applyAlignment="1">
      <alignment vertical="center"/>
    </xf>
    <xf numFmtId="4" fontId="29" fillId="0" borderId="0" xfId="0" applyNumberFormat="1" applyFont="1" applyAlignment="1">
      <alignment vertical="center"/>
    </xf>
    <xf numFmtId="165" fontId="3" fillId="0" borderId="0" xfId="0" applyNumberFormat="1" applyFont="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0" fillId="0" borderId="0" xfId="0" applyAlignment="1">
      <alignment vertical="center"/>
    </xf>
    <xf numFmtId="0" fontId="3" fillId="2" borderId="0" xfId="0" applyFont="1" applyFill="1" applyAlignment="1" applyProtection="1">
      <alignment horizontal="left" vertical="center"/>
      <protection locked="0"/>
    </xf>
    <xf numFmtId="0" fontId="43" fillId="0" borderId="0" xfId="0" applyFont="1" applyBorder="1" applyAlignment="1">
      <alignment horizontal="center" vertical="center"/>
    </xf>
    <xf numFmtId="0" fontId="43" fillId="0" borderId="0" xfId="0" applyFont="1" applyBorder="1" applyAlignment="1">
      <alignment horizontal="center" vertical="center" wrapText="1"/>
    </xf>
    <xf numFmtId="0" fontId="44" fillId="0" borderId="29" xfId="0" applyFont="1" applyBorder="1" applyAlignment="1">
      <alignment horizontal="left"/>
    </xf>
    <xf numFmtId="0" fontId="0" fillId="0" borderId="0" xfId="0" applyFont="1" applyBorder="1" applyAlignment="1">
      <alignment horizontal="left" vertical="center"/>
    </xf>
    <xf numFmtId="0" fontId="0" fillId="0" borderId="0" xfId="0" applyFont="1" applyBorder="1" applyAlignment="1">
      <alignment horizontal="left" vertical="top"/>
    </xf>
    <xf numFmtId="0" fontId="0" fillId="0" borderId="0" xfId="0" applyFont="1" applyBorder="1" applyAlignment="1">
      <alignment horizontal="left" vertical="center" wrapText="1"/>
    </xf>
    <xf numFmtId="0" fontId="44" fillId="0" borderId="29" xfId="0" applyFont="1" applyBorder="1" applyAlignment="1">
      <alignment horizontal="left" wrapText="1"/>
    </xf>
    <xf numFmtId="49" fontId="0"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s://podminky.urs.cz/item/CS_URS_2023_02/741372051" TargetMode="External" /><Relationship Id="rId2" Type="http://schemas.openxmlformats.org/officeDocument/2006/relationships/hyperlink" Target="https://podminky.urs.cz/item/CS_URS_2023_02/741130001" TargetMode="External" /><Relationship Id="rId3" Type="http://schemas.openxmlformats.org/officeDocument/2006/relationships/hyperlink" Target="https://podminky.urs.cz/item/CS_URS_2023_02/741820102" TargetMode="External" /><Relationship Id="rId4" Type="http://schemas.openxmlformats.org/officeDocument/2006/relationships/hyperlink" Target="https://podminky.urs.cz/item/CS_URS_2023_02/741310201" TargetMode="External" /><Relationship Id="rId5" Type="http://schemas.openxmlformats.org/officeDocument/2006/relationships/hyperlink" Target="https://podminky.urs.cz/item/CS_URS_2023_02/741310233" TargetMode="External" /><Relationship Id="rId6" Type="http://schemas.openxmlformats.org/officeDocument/2006/relationships/hyperlink" Target="https://podminky.urs.cz/item/CS_URS_2023_02/741310231" TargetMode="External" /><Relationship Id="rId7" Type="http://schemas.openxmlformats.org/officeDocument/2006/relationships/hyperlink" Target="https://podminky.urs.cz/item/CS_URS_2023_02/741310251" TargetMode="External" /><Relationship Id="rId8" Type="http://schemas.openxmlformats.org/officeDocument/2006/relationships/hyperlink" Target="https://podminky.urs.cz/item/CS_URS_2023_02/741310261" TargetMode="External" /><Relationship Id="rId9" Type="http://schemas.openxmlformats.org/officeDocument/2006/relationships/hyperlink" Target="https://podminky.urs.cz/item/CS_URS_2023_02/741313041" TargetMode="External" /><Relationship Id="rId10" Type="http://schemas.openxmlformats.org/officeDocument/2006/relationships/hyperlink" Target="https://podminky.urs.cz/item/CS_URS_2023_02/741313043" TargetMode="External" /><Relationship Id="rId11" Type="http://schemas.openxmlformats.org/officeDocument/2006/relationships/hyperlink" Target="https://podminky.urs.cz/item/CS_URS_2023_02/741313082" TargetMode="External" /><Relationship Id="rId12" Type="http://schemas.openxmlformats.org/officeDocument/2006/relationships/hyperlink" Target="https://podminky.urs.cz/item/CS_URS_2023_02/220320233" TargetMode="External" /><Relationship Id="rId13" Type="http://schemas.openxmlformats.org/officeDocument/2006/relationships/hyperlink" Target="https://podminky.urs.cz/item/CS_URS_2023_02/2203202011" TargetMode="External" /><Relationship Id="rId14" Type="http://schemas.openxmlformats.org/officeDocument/2006/relationships/hyperlink" Target="https://podminky.urs.cz/item/CS_URS_2023_02/742210121" TargetMode="External" /><Relationship Id="rId15" Type="http://schemas.openxmlformats.org/officeDocument/2006/relationships/hyperlink" Target="https://podminky.urs.cz/item/CS_URS_2023_02/741110041" TargetMode="External" /><Relationship Id="rId16" Type="http://schemas.openxmlformats.org/officeDocument/2006/relationships/hyperlink" Target="https://podminky.urs.cz/item/CS_URS_2023_02/741910414" TargetMode="External" /><Relationship Id="rId17" Type="http://schemas.openxmlformats.org/officeDocument/2006/relationships/hyperlink" Target="https://podminky.urs.cz/item/CS_URS_2023_02/741120401" TargetMode="External" /><Relationship Id="rId18" Type="http://schemas.openxmlformats.org/officeDocument/2006/relationships/hyperlink" Target="https://podminky.urs.cz/item/CS_URS_2023_02/741122016" TargetMode="External" /><Relationship Id="rId19" Type="http://schemas.openxmlformats.org/officeDocument/2006/relationships/hyperlink" Target="https://podminky.urs.cz/item/CS_URS_2023_02/741122031" TargetMode="External" /><Relationship Id="rId20" Type="http://schemas.openxmlformats.org/officeDocument/2006/relationships/hyperlink" Target="https://podminky.urs.cz/item/CS_URS_2023_02/741322875" TargetMode="External" /><Relationship Id="rId21" Type="http://schemas.openxmlformats.org/officeDocument/2006/relationships/hyperlink" Target="https://podminky.urs.cz/item/CS_URS_2023_02/741320195" TargetMode="External" /><Relationship Id="rId22" Type="http://schemas.openxmlformats.org/officeDocument/2006/relationships/hyperlink" Target="https://podminky.urs.cz/item/CS_URS_2023_02/741320175" TargetMode="External" /><Relationship Id="rId23" Type="http://schemas.openxmlformats.org/officeDocument/2006/relationships/hyperlink" Target="https://podminky.urs.cz/item/CS_URS_2023_02/741320175" TargetMode="External" /><Relationship Id="rId24" Type="http://schemas.openxmlformats.org/officeDocument/2006/relationships/hyperlink" Target="https://podminky.urs.cz/item/CS_URS_2023_02/741210001" TargetMode="External" /><Relationship Id="rId25" Type="http://schemas.openxmlformats.org/officeDocument/2006/relationships/hyperlink" Target="https://podminky.urs.cz/item/CS_URS_2023_02/741320165" TargetMode="External" /><Relationship Id="rId26" Type="http://schemas.openxmlformats.org/officeDocument/2006/relationships/hyperlink" Target="https://podminky.urs.cz/item/CS_URS_2023_02/741320105" TargetMode="External" /><Relationship Id="rId27" Type="http://schemas.openxmlformats.org/officeDocument/2006/relationships/hyperlink" Target="https://podminky.urs.cz/item/CS_URS_2023_02/741321033" TargetMode="External" /><Relationship Id="rId28" Type="http://schemas.openxmlformats.org/officeDocument/2006/relationships/hyperlink" Target="https://podminky.urs.cz/item/CS_URS_2023_02/741321003" TargetMode="External" /><Relationship Id="rId29" Type="http://schemas.openxmlformats.org/officeDocument/2006/relationships/hyperlink" Target="https://podminky.urs.cz/item/CS_URS_2023_02/741322142" TargetMode="External" /><Relationship Id="rId30" Type="http://schemas.openxmlformats.org/officeDocument/2006/relationships/hyperlink" Target="https://podminky.urs.cz/item/CS_URS_2023_02/741210001" TargetMode="External" /><Relationship Id="rId31" Type="http://schemas.openxmlformats.org/officeDocument/2006/relationships/hyperlink" Target="https://podminky.urs.cz/item/CS_URS_2023_02/741330741" TargetMode="External" /><Relationship Id="rId32" Type="http://schemas.openxmlformats.org/officeDocument/2006/relationships/hyperlink" Target="https://podminky.urs.cz/item/CS_URS_2023_02/741210001" TargetMode="External" /><Relationship Id="rId33" Type="http://schemas.openxmlformats.org/officeDocument/2006/relationships/hyperlink" Target="https://podminky.urs.cz/item/CS_URS_2023_02/741320105" TargetMode="External" /><Relationship Id="rId34" Type="http://schemas.openxmlformats.org/officeDocument/2006/relationships/hyperlink" Target="https://podminky.urs.cz/item/CS_URS_2023_02/741420001" TargetMode="External" /><Relationship Id="rId35" Type="http://schemas.openxmlformats.org/officeDocument/2006/relationships/hyperlink" Target="https://podminky.urs.cz/item/CS_URS_2023_02/741420021" TargetMode="External" /><Relationship Id="rId36" Type="http://schemas.openxmlformats.org/officeDocument/2006/relationships/hyperlink" Target="https://podminky.urs.cz/item/CS_URS_2023_02/741430005" TargetMode="External" /><Relationship Id="rId37" Type="http://schemas.openxmlformats.org/officeDocument/2006/relationships/hyperlink" Target="https://podminky.urs.cz/item/CS_URS_2023_02/741421821" TargetMode="External" /><Relationship Id="rId38" Type="http://schemas.openxmlformats.org/officeDocument/2006/relationships/hyperlink" Target="https://podminky.urs.cz/item/CS_URS_2023_02/741421841" TargetMode="External" /><Relationship Id="rId39" Type="http://schemas.openxmlformats.org/officeDocument/2006/relationships/hyperlink" Target="https://podminky.urs.cz/item/CS_URS_2023_02/741421855" TargetMode="External" /><Relationship Id="rId40" Type="http://schemas.openxmlformats.org/officeDocument/2006/relationships/hyperlink" Target="https://podminky.urs.cz/item/CS_URS_2023_02/013254000" TargetMode="External" /><Relationship Id="rId41" Type="http://schemas.openxmlformats.org/officeDocument/2006/relationships/hyperlink" Target="https://podminky.urs.cz/item/CS_URS_2023_02/741810003" TargetMode="External" /><Relationship Id="rId42" Type="http://schemas.openxmlformats.org/officeDocument/2006/relationships/hyperlink" Target="https://podminky.urs.cz/item/CS_URS_2023_02/998741102" TargetMode="External" /><Relationship Id="rId43"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odminky.urs.cz/item/CS_URS_2023_02/113106123" TargetMode="External" /><Relationship Id="rId2" Type="http://schemas.openxmlformats.org/officeDocument/2006/relationships/hyperlink" Target="https://podminky.urs.cz/item/CS_URS_2023_02/113107162" TargetMode="External" /><Relationship Id="rId3" Type="http://schemas.openxmlformats.org/officeDocument/2006/relationships/hyperlink" Target="https://podminky.urs.cz/item/CS_URS_2023_02/113107164" TargetMode="External" /><Relationship Id="rId4" Type="http://schemas.openxmlformats.org/officeDocument/2006/relationships/hyperlink" Target="https://podminky.urs.cz/item/CS_URS_2023_02/113202111" TargetMode="External" /><Relationship Id="rId5" Type="http://schemas.openxmlformats.org/officeDocument/2006/relationships/hyperlink" Target="https://podminky.urs.cz/item/CS_URS_2023_02/122251101" TargetMode="External" /><Relationship Id="rId6" Type="http://schemas.openxmlformats.org/officeDocument/2006/relationships/hyperlink" Target="https://podminky.urs.cz/item/CS_URS_2023_02/132251101" TargetMode="External" /><Relationship Id="rId7" Type="http://schemas.openxmlformats.org/officeDocument/2006/relationships/hyperlink" Target="https://podminky.urs.cz/item/CS_URS_2023_02/162751117" TargetMode="External" /><Relationship Id="rId8" Type="http://schemas.openxmlformats.org/officeDocument/2006/relationships/hyperlink" Target="https://podminky.urs.cz/item/CS_URS_2023_02/171201221" TargetMode="External" /><Relationship Id="rId9" Type="http://schemas.openxmlformats.org/officeDocument/2006/relationships/hyperlink" Target="https://podminky.urs.cz/item/CS_URS_2023_02/181951112" TargetMode="External" /><Relationship Id="rId10" Type="http://schemas.openxmlformats.org/officeDocument/2006/relationships/hyperlink" Target="https://podminky.urs.cz/item/CS_URS_2023_02/564231011" TargetMode="External" /><Relationship Id="rId11" Type="http://schemas.openxmlformats.org/officeDocument/2006/relationships/hyperlink" Target="https://podminky.urs.cz/item/CS_URS_2023_02/564730001" TargetMode="External" /><Relationship Id="rId12" Type="http://schemas.openxmlformats.org/officeDocument/2006/relationships/hyperlink" Target="https://podminky.urs.cz/item/CS_URS_2023_02/564760101" TargetMode="External" /><Relationship Id="rId13" Type="http://schemas.openxmlformats.org/officeDocument/2006/relationships/hyperlink" Target="https://podminky.urs.cz/item/CS_URS_2023_02/564851011" TargetMode="External" /><Relationship Id="rId14" Type="http://schemas.openxmlformats.org/officeDocument/2006/relationships/hyperlink" Target="https://podminky.urs.cz/item/CS_URS_2023_02/596211112" TargetMode="External" /><Relationship Id="rId15" Type="http://schemas.openxmlformats.org/officeDocument/2006/relationships/hyperlink" Target="https://podminky.urs.cz/item/CS_URS_2023_02/596212210" TargetMode="External" /><Relationship Id="rId16" Type="http://schemas.openxmlformats.org/officeDocument/2006/relationships/hyperlink" Target="https://podminky.urs.cz/item/CS_URS_2023_02/596412210" TargetMode="External" /><Relationship Id="rId17" Type="http://schemas.openxmlformats.org/officeDocument/2006/relationships/hyperlink" Target="https://podminky.urs.cz/item/CS_URS_2023_02/637211131" TargetMode="External" /><Relationship Id="rId18" Type="http://schemas.openxmlformats.org/officeDocument/2006/relationships/hyperlink" Target="https://podminky.urs.cz/item/CS_URS_2023_02/637311122" TargetMode="External" /><Relationship Id="rId19" Type="http://schemas.openxmlformats.org/officeDocument/2006/relationships/hyperlink" Target="https://podminky.urs.cz/item/CS_URS_2023_02/916231212" TargetMode="External" /><Relationship Id="rId20" Type="http://schemas.openxmlformats.org/officeDocument/2006/relationships/hyperlink" Target="https://podminky.urs.cz/item/CS_URS_2023_02/966071711" TargetMode="External" /><Relationship Id="rId21" Type="http://schemas.openxmlformats.org/officeDocument/2006/relationships/hyperlink" Target="https://podminky.urs.cz/item/CS_URS_2023_02/966049831" TargetMode="External" /><Relationship Id="rId22" Type="http://schemas.openxmlformats.org/officeDocument/2006/relationships/hyperlink" Target="https://podminky.urs.cz/item/CS_URS_2023_02/966072811" TargetMode="External" /><Relationship Id="rId23" Type="http://schemas.openxmlformats.org/officeDocument/2006/relationships/hyperlink" Target="https://podminky.urs.cz/item/CS_URS_2023_02/966073810" TargetMode="External" /><Relationship Id="rId24" Type="http://schemas.openxmlformats.org/officeDocument/2006/relationships/hyperlink" Target="https://podminky.urs.cz/item/CS_URS_2023_02/966073812" TargetMode="External" /><Relationship Id="rId25" Type="http://schemas.openxmlformats.org/officeDocument/2006/relationships/hyperlink" Target="https://podminky.urs.cz/item/CS_URS_2023_02/997221571" TargetMode="External" /><Relationship Id="rId26" Type="http://schemas.openxmlformats.org/officeDocument/2006/relationships/hyperlink" Target="https://podminky.urs.cz/item/CS_URS_2023_02/997013501" TargetMode="External" /><Relationship Id="rId27" Type="http://schemas.openxmlformats.org/officeDocument/2006/relationships/hyperlink" Target="https://podminky.urs.cz/item/CS_URS_2023_02/997013509" TargetMode="External" /><Relationship Id="rId28" Type="http://schemas.openxmlformats.org/officeDocument/2006/relationships/hyperlink" Target="https://podminky.urs.cz/item/CS_URS_2023_02/997013601" TargetMode="External" /><Relationship Id="rId29" Type="http://schemas.openxmlformats.org/officeDocument/2006/relationships/hyperlink" Target="https://podminky.urs.cz/item/CS_URS_2023_02/997013655" TargetMode="External" /><Relationship Id="rId30" Type="http://schemas.openxmlformats.org/officeDocument/2006/relationships/hyperlink" Target="https://podminky.urs.cz/item/CS_URS_2023_02/997013631" TargetMode="External" /><Relationship Id="rId31" Type="http://schemas.openxmlformats.org/officeDocument/2006/relationships/hyperlink" Target="https://podminky.urs.cz/item/CS_URS_2023_02/998223011" TargetMode="External" /><Relationship Id="rId32" Type="http://schemas.openxmlformats.org/officeDocument/2006/relationships/hyperlink" Target="https://podminky.urs.cz/item/CS_URS_2023_02/998767201" TargetMode="External" /><Relationship Id="rId33"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hyperlink" Target="https://podminky.urs.cz/item/CS_URS_2023_02/111211101" TargetMode="External" /><Relationship Id="rId2" Type="http://schemas.openxmlformats.org/officeDocument/2006/relationships/hyperlink" Target="https://podminky.urs.cz/item/CS_URS_2023_02/181911101" TargetMode="External" /><Relationship Id="rId3" Type="http://schemas.openxmlformats.org/officeDocument/2006/relationships/hyperlink" Target="https://podminky.urs.cz/item/CS_URS_2023_02/181411131" TargetMode="External" /><Relationship Id="rId4"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hyperlink" Target="https://podminky.urs.cz/item/CS_URS_2023_02/012002000" TargetMode="External" /><Relationship Id="rId2" Type="http://schemas.openxmlformats.org/officeDocument/2006/relationships/hyperlink" Target="https://podminky.urs.cz/item/CS_URS_2023_02/013254000" TargetMode="External" /><Relationship Id="rId3" Type="http://schemas.openxmlformats.org/officeDocument/2006/relationships/hyperlink" Target="https://podminky.urs.cz/item/CS_URS_2023_02/030001000" TargetMode="External" /><Relationship Id="rId4" Type="http://schemas.openxmlformats.org/officeDocument/2006/relationships/hyperlink" Target="https://podminky.urs.cz/item/CS_URS_2023_02/045002000" TargetMode="External" /><Relationship Id="rId5" Type="http://schemas.openxmlformats.org/officeDocument/2006/relationships/hyperlink" Target="https://podminky.urs.cz/item/CS_URS_2023_02/062002000" TargetMode="External" /><Relationship Id="rId6" Type="http://schemas.openxmlformats.org/officeDocument/2006/relationships/hyperlink" Target="https://podminky.urs.cz/item/CS_URS_2023_02/071002000" TargetMode="External" /><Relationship Id="rId7"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hyperlink" Target="https://podminky.urs.cz/item/CS_URS_2023_02/966070831" TargetMode="External" /><Relationship Id="rId2" Type="http://schemas.openxmlformats.org/officeDocument/2006/relationships/hyperlink" Target="https://podminky.urs.cz/item/CS_URS_2023_02/997013211" TargetMode="External" /><Relationship Id="rId3" Type="http://schemas.openxmlformats.org/officeDocument/2006/relationships/hyperlink" Target="https://podminky.urs.cz/item/CS_URS_2023_02/997013501" TargetMode="External" /><Relationship Id="rId4" Type="http://schemas.openxmlformats.org/officeDocument/2006/relationships/hyperlink" Target="https://podminky.urs.cz/item/CS_URS_2023_02/997013509" TargetMode="External" /><Relationship Id="rId5" Type="http://schemas.openxmlformats.org/officeDocument/2006/relationships/hyperlink" Target="https://podminky.urs.cz/item/CS_URS_2023_02/997013811" TargetMode="External" /><Relationship Id="rId6" Type="http://schemas.openxmlformats.org/officeDocument/2006/relationships/hyperlink" Target="https://podminky.urs.cz/item/CS_URS_2023_02/997013631" TargetMode="External" /><Relationship Id="rId7" Type="http://schemas.openxmlformats.org/officeDocument/2006/relationships/hyperlink" Target="https://podminky.urs.cz/item/CS_URS_2023_02/712341559" TargetMode="External" /><Relationship Id="rId8" Type="http://schemas.openxmlformats.org/officeDocument/2006/relationships/hyperlink" Target="https://podminky.urs.cz/item/CS_URS_2023_02/998712201" TargetMode="External" /><Relationship Id="rId9" Type="http://schemas.openxmlformats.org/officeDocument/2006/relationships/hyperlink" Target="https://podminky.urs.cz/item/CS_URS_2023_02/712340831" TargetMode="External" /><Relationship Id="rId10" Type="http://schemas.openxmlformats.org/officeDocument/2006/relationships/hyperlink" Target="https://podminky.urs.cz/item/CS_URS_2023_02/998741201" TargetMode="External" /><Relationship Id="rId11" Type="http://schemas.openxmlformats.org/officeDocument/2006/relationships/hyperlink" Target="https://podminky.urs.cz/item/CS_URS_2023_02/762713110" TargetMode="External" /><Relationship Id="rId12" Type="http://schemas.openxmlformats.org/officeDocument/2006/relationships/hyperlink" Target="https://podminky.urs.cz/item/CS_URS_2023_02/762713120" TargetMode="External" /><Relationship Id="rId13" Type="http://schemas.openxmlformats.org/officeDocument/2006/relationships/hyperlink" Target="https://podminky.urs.cz/item/CS_URS_2023_02/762439001" TargetMode="External" /><Relationship Id="rId14" Type="http://schemas.openxmlformats.org/officeDocument/2006/relationships/hyperlink" Target="https://podminky.urs.cz/item/CS_URS_2023_02/762083122" TargetMode="External" /><Relationship Id="rId15" Type="http://schemas.openxmlformats.org/officeDocument/2006/relationships/hyperlink" Target="https://podminky.urs.cz/item/CS_URS_2023_02/762795000" TargetMode="External" /><Relationship Id="rId16" Type="http://schemas.openxmlformats.org/officeDocument/2006/relationships/hyperlink" Target="https://podminky.urs.cz/item/CS_URS_2023_02/998762201" TargetMode="External" /><Relationship Id="rId17" Type="http://schemas.openxmlformats.org/officeDocument/2006/relationships/hyperlink" Target="https://podminky.urs.cz/item/CS_URS_2023_02/762431818" TargetMode="External" /><Relationship Id="rId18" Type="http://schemas.openxmlformats.org/officeDocument/2006/relationships/hyperlink" Target="https://podminky.urs.cz/item/CS_URS_2023_02/766411822" TargetMode="External" /><Relationship Id="rId19" Type="http://schemas.openxmlformats.org/officeDocument/2006/relationships/hyperlink" Target="https://podminky.urs.cz/item/CS_URS_2023_02/762711810" TargetMode="External" /><Relationship Id="rId20" Type="http://schemas.openxmlformats.org/officeDocument/2006/relationships/hyperlink" Target="https://podminky.urs.cz/item/CS_URS_2023_02/762711820" TargetMode="External" /><Relationship Id="rId2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941111112" TargetMode="External" /><Relationship Id="rId2" Type="http://schemas.openxmlformats.org/officeDocument/2006/relationships/hyperlink" Target="https://podminky.urs.cz/item/CS_URS_2023_02/941111212" TargetMode="External" /><Relationship Id="rId3" Type="http://schemas.openxmlformats.org/officeDocument/2006/relationships/hyperlink" Target="https://podminky.urs.cz/item/CS_URS_2023_02/941111812" TargetMode="External" /><Relationship Id="rId4" Type="http://schemas.openxmlformats.org/officeDocument/2006/relationships/hyperlink" Target="https://podminky.urs.cz/item/CS_URS_2023_02/993111111" TargetMode="External" /><Relationship Id="rId5" Type="http://schemas.openxmlformats.org/officeDocument/2006/relationships/hyperlink" Target="https://podminky.urs.cz/item/CS_URS_2023_02/943211112" TargetMode="External" /><Relationship Id="rId6" Type="http://schemas.openxmlformats.org/officeDocument/2006/relationships/hyperlink" Target="https://podminky.urs.cz/item/CS_URS_2023_02/943211212" TargetMode="External" /><Relationship Id="rId7" Type="http://schemas.openxmlformats.org/officeDocument/2006/relationships/hyperlink" Target="https://podminky.urs.cz/item/CS_URS_2023_02/943211812" TargetMode="External" /><Relationship Id="rId8" Type="http://schemas.openxmlformats.org/officeDocument/2006/relationships/hyperlink" Target="https://podminky.urs.cz/item/CS_URS_2023_02/993121111" TargetMode="External" /><Relationship Id="rId9" Type="http://schemas.openxmlformats.org/officeDocument/2006/relationships/hyperlink" Target="https://podminky.urs.cz/item/CS_URS_2023_02/949101111" TargetMode="External" /><Relationship Id="rId10" Type="http://schemas.openxmlformats.org/officeDocument/2006/relationships/hyperlink" Target="https://podminky.urs.cz/item/CS_URS_2023_02/962052211" TargetMode="External" /><Relationship Id="rId11" Type="http://schemas.openxmlformats.org/officeDocument/2006/relationships/hyperlink" Target="https://podminky.urs.cz/item/CS_URS_2023_02/963012520" TargetMode="External" /><Relationship Id="rId12" Type="http://schemas.openxmlformats.org/officeDocument/2006/relationships/hyperlink" Target="https://podminky.urs.cz/item/CS_URS_2023_02/965045113" TargetMode="External" /><Relationship Id="rId13" Type="http://schemas.openxmlformats.org/officeDocument/2006/relationships/hyperlink" Target="https://podminky.urs.cz/item/CS_URS_2023_02/965082923" TargetMode="External" /><Relationship Id="rId14" Type="http://schemas.openxmlformats.org/officeDocument/2006/relationships/hyperlink" Target="https://podminky.urs.cz/item/CS_URS_2023_02/965082933" TargetMode="External" /><Relationship Id="rId15" Type="http://schemas.openxmlformats.org/officeDocument/2006/relationships/hyperlink" Target="https://podminky.urs.cz/item/CS_URS_2023_02/952902121" TargetMode="External" /><Relationship Id="rId16" Type="http://schemas.openxmlformats.org/officeDocument/2006/relationships/hyperlink" Target="https://podminky.urs.cz/item/CS_URS_2023_02/966081121" TargetMode="External" /><Relationship Id="rId17" Type="http://schemas.openxmlformats.org/officeDocument/2006/relationships/hyperlink" Target="https://podminky.urs.cz/item/CS_URS_2023_02/966081123" TargetMode="External" /><Relationship Id="rId18" Type="http://schemas.openxmlformats.org/officeDocument/2006/relationships/hyperlink" Target="https://podminky.urs.cz/item/CS_URS_2023_02/966081125" TargetMode="External" /><Relationship Id="rId19" Type="http://schemas.openxmlformats.org/officeDocument/2006/relationships/hyperlink" Target="https://podminky.urs.cz/item/CS_URS_2023_02/968082016" TargetMode="External" /><Relationship Id="rId20" Type="http://schemas.openxmlformats.org/officeDocument/2006/relationships/hyperlink" Target="https://podminky.urs.cz/item/CS_URS_2023_02/968082017" TargetMode="External" /><Relationship Id="rId21" Type="http://schemas.openxmlformats.org/officeDocument/2006/relationships/hyperlink" Target="https://podminky.urs.cz/item/CS_URS_2023_02/968082018" TargetMode="External" /><Relationship Id="rId22" Type="http://schemas.openxmlformats.org/officeDocument/2006/relationships/hyperlink" Target="https://podminky.urs.cz/item/CS_URS_2023_02/971042651" TargetMode="External" /><Relationship Id="rId23" Type="http://schemas.openxmlformats.org/officeDocument/2006/relationships/hyperlink" Target="https://podminky.urs.cz/item/CS_URS_2023_02/977211112" TargetMode="External" /><Relationship Id="rId24" Type="http://schemas.openxmlformats.org/officeDocument/2006/relationships/hyperlink" Target="https://podminky.urs.cz/item/CS_URS_2023_02/997013112" TargetMode="External" /><Relationship Id="rId25" Type="http://schemas.openxmlformats.org/officeDocument/2006/relationships/hyperlink" Target="https://podminky.urs.cz/item/CS_URS_2023_02/997013501" TargetMode="External" /><Relationship Id="rId26" Type="http://schemas.openxmlformats.org/officeDocument/2006/relationships/hyperlink" Target="https://podminky.urs.cz/item/CS_URS_2023_02/997013509" TargetMode="External" /><Relationship Id="rId27" Type="http://schemas.openxmlformats.org/officeDocument/2006/relationships/hyperlink" Target="https://podminky.urs.cz/item/CS_URS_2023_02/997013602" TargetMode="External" /><Relationship Id="rId28" Type="http://schemas.openxmlformats.org/officeDocument/2006/relationships/hyperlink" Target="https://podminky.urs.cz/item/CS_URS_2023_02/997013655" TargetMode="External" /><Relationship Id="rId29" Type="http://schemas.openxmlformats.org/officeDocument/2006/relationships/hyperlink" Target="https://podminky.urs.cz/item/CS_URS_2023_02/997013631" TargetMode="External" /><Relationship Id="rId30" Type="http://schemas.openxmlformats.org/officeDocument/2006/relationships/hyperlink" Target="https://podminky.urs.cz/item/CS_URS_2023_02/712363803" TargetMode="External" /><Relationship Id="rId31" Type="http://schemas.openxmlformats.org/officeDocument/2006/relationships/hyperlink" Target="https://podminky.urs.cz/item/CS_URS_2023_02/713140821" TargetMode="External" /><Relationship Id="rId32" Type="http://schemas.openxmlformats.org/officeDocument/2006/relationships/hyperlink" Target="https://podminky.urs.cz/item/CS_URS_2023_02/764001821" TargetMode="External" /><Relationship Id="rId33" Type="http://schemas.openxmlformats.org/officeDocument/2006/relationships/hyperlink" Target="https://podminky.urs.cz/item/CS_URS_2023_02/764002871" TargetMode="External" /><Relationship Id="rId34" Type="http://schemas.openxmlformats.org/officeDocument/2006/relationships/hyperlink" Target="https://podminky.urs.cz/item/CS_URS_2023_02/764002821" TargetMode="External" /><Relationship Id="rId35" Type="http://schemas.openxmlformats.org/officeDocument/2006/relationships/hyperlink" Target="https://podminky.urs.cz/item/CS_URS_2023_02/764002851" TargetMode="External" /><Relationship Id="rId36" Type="http://schemas.openxmlformats.org/officeDocument/2006/relationships/hyperlink" Target="https://podminky.urs.cz/item/CS_URS_2023_02/766441821" TargetMode="External" /><Relationship Id="rId37" Type="http://schemas.openxmlformats.org/officeDocument/2006/relationships/hyperlink" Target="https://podminky.urs.cz/item/CS_URS_2023_02/766441823" TargetMode="External" /><Relationship Id="rId38"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389381001" TargetMode="External" /><Relationship Id="rId2" Type="http://schemas.openxmlformats.org/officeDocument/2006/relationships/hyperlink" Target="https://podminky.urs.cz/item/CS_URS_2023_02/430321515" TargetMode="External" /><Relationship Id="rId3" Type="http://schemas.openxmlformats.org/officeDocument/2006/relationships/hyperlink" Target="https://podminky.urs.cz/item/CS_URS_2023_02/430361821" TargetMode="External" /><Relationship Id="rId4" Type="http://schemas.openxmlformats.org/officeDocument/2006/relationships/hyperlink" Target="https://podminky.urs.cz/item/CS_URS_2023_02/431351121" TargetMode="External" /><Relationship Id="rId5" Type="http://schemas.openxmlformats.org/officeDocument/2006/relationships/hyperlink" Target="https://podminky.urs.cz/item/CS_URS_2023_02/431351122" TargetMode="External" /><Relationship Id="rId6" Type="http://schemas.openxmlformats.org/officeDocument/2006/relationships/hyperlink" Target="https://podminky.urs.cz/item/CS_URS_2023_02/434351141" TargetMode="External" /><Relationship Id="rId7" Type="http://schemas.openxmlformats.org/officeDocument/2006/relationships/hyperlink" Target="https://podminky.urs.cz/item/CS_URS_2023_02/434351142" TargetMode="External" /><Relationship Id="rId8" Type="http://schemas.openxmlformats.org/officeDocument/2006/relationships/hyperlink" Target="https://podminky.urs.cz/item/CS_URS_2023_02/622221013" TargetMode="External" /><Relationship Id="rId9" Type="http://schemas.openxmlformats.org/officeDocument/2006/relationships/hyperlink" Target="https://podminky.urs.cz/item/CS_URS_2023_02/622251105" TargetMode="External" /><Relationship Id="rId10" Type="http://schemas.openxmlformats.org/officeDocument/2006/relationships/hyperlink" Target="https://podminky.urs.cz/item/CS_URS_2023_02/622252001" TargetMode="External" /><Relationship Id="rId11" Type="http://schemas.openxmlformats.org/officeDocument/2006/relationships/hyperlink" Target="https://podminky.urs.cz/item/CS_URS_2023_02/622252002" TargetMode="External" /><Relationship Id="rId12" Type="http://schemas.openxmlformats.org/officeDocument/2006/relationships/hyperlink" Target="https://podminky.urs.cz/item/CS_URS_2023_02/622143004" TargetMode="External" /><Relationship Id="rId13" Type="http://schemas.openxmlformats.org/officeDocument/2006/relationships/hyperlink" Target="https://podminky.urs.cz/item/CS_URS_2023_02/622151031" TargetMode="External" /><Relationship Id="rId14" Type="http://schemas.openxmlformats.org/officeDocument/2006/relationships/hyperlink" Target="https://podminky.urs.cz/item/CS_URS_2023_02/622531022" TargetMode="External" /><Relationship Id="rId15" Type="http://schemas.openxmlformats.org/officeDocument/2006/relationships/hyperlink" Target="https://podminky.urs.cz/item/CS_URS_2023_02/629991012" TargetMode="External" /><Relationship Id="rId16" Type="http://schemas.openxmlformats.org/officeDocument/2006/relationships/hyperlink" Target="https://podminky.urs.cz/item/CS_URS_2023_02/619991001" TargetMode="External" /><Relationship Id="rId17" Type="http://schemas.openxmlformats.org/officeDocument/2006/relationships/hyperlink" Target="https://podminky.urs.cz/item/CS_URS_2023_02/631311114" TargetMode="External" /><Relationship Id="rId18" Type="http://schemas.openxmlformats.org/officeDocument/2006/relationships/hyperlink" Target="https://podminky.urs.cz/item/CS_URS_2023_02/631319171" TargetMode="External" /><Relationship Id="rId19" Type="http://schemas.openxmlformats.org/officeDocument/2006/relationships/hyperlink" Target="https://podminky.urs.cz/item/CS_URS_2023_02/631362021" TargetMode="External" /><Relationship Id="rId20" Type="http://schemas.openxmlformats.org/officeDocument/2006/relationships/hyperlink" Target="https://podminky.urs.cz/item/CS_URS_2023_02/952901111" TargetMode="External" /><Relationship Id="rId21" Type="http://schemas.openxmlformats.org/officeDocument/2006/relationships/hyperlink" Target="https://podminky.urs.cz/item/CS_URS_2023_02/998011002" TargetMode="External" /><Relationship Id="rId22" Type="http://schemas.openxmlformats.org/officeDocument/2006/relationships/hyperlink" Target="https://podminky.urs.cz/item/CS_URS_2023_02/712311101" TargetMode="External" /><Relationship Id="rId23" Type="http://schemas.openxmlformats.org/officeDocument/2006/relationships/hyperlink" Target="https://podminky.urs.cz/item/CS_URS_2023_02/712341559" TargetMode="External" /><Relationship Id="rId24" Type="http://schemas.openxmlformats.org/officeDocument/2006/relationships/hyperlink" Target="https://podminky.urs.cz/item/CS_URS_2023_02/712391171" TargetMode="External" /><Relationship Id="rId25" Type="http://schemas.openxmlformats.org/officeDocument/2006/relationships/hyperlink" Target="https://podminky.urs.cz/item/CS_URS_2023_02/712363115" TargetMode="External" /><Relationship Id="rId26" Type="http://schemas.openxmlformats.org/officeDocument/2006/relationships/hyperlink" Target="https://podminky.urs.cz/item/CS_URS_2023_02/712363672" TargetMode="External" /><Relationship Id="rId27" Type="http://schemas.openxmlformats.org/officeDocument/2006/relationships/hyperlink" Target="https://podminky.urs.cz/item/CS_URS_2023_02/712391172" TargetMode="External" /><Relationship Id="rId28" Type="http://schemas.openxmlformats.org/officeDocument/2006/relationships/hyperlink" Target="https://podminky.urs.cz/item/CS_URS_2023_02/712332115" TargetMode="External" /><Relationship Id="rId29" Type="http://schemas.openxmlformats.org/officeDocument/2006/relationships/hyperlink" Target="https://podminky.urs.cz/item/CS_URS_2023_02/712391382" TargetMode="External" /><Relationship Id="rId30" Type="http://schemas.openxmlformats.org/officeDocument/2006/relationships/hyperlink" Target="https://podminky.urs.cz/item/CS_URS_2023_02/998712202" TargetMode="External" /><Relationship Id="rId31" Type="http://schemas.openxmlformats.org/officeDocument/2006/relationships/hyperlink" Target="https://podminky.urs.cz/item/CS_URS_2023_02/713121111" TargetMode="External" /><Relationship Id="rId32" Type="http://schemas.openxmlformats.org/officeDocument/2006/relationships/hyperlink" Target="https://podminky.urs.cz/item/CS_URS_2023_02/713191132" TargetMode="External" /><Relationship Id="rId33" Type="http://schemas.openxmlformats.org/officeDocument/2006/relationships/hyperlink" Target="https://podminky.urs.cz/item/CS_URS_2023_02/713132311" TargetMode="External" /><Relationship Id="rId34" Type="http://schemas.openxmlformats.org/officeDocument/2006/relationships/hyperlink" Target="https://podminky.urs.cz/item/CS_URS_2023_02/713132321" TargetMode="External" /><Relationship Id="rId35" Type="http://schemas.openxmlformats.org/officeDocument/2006/relationships/hyperlink" Target="https://podminky.urs.cz/item/CS_URS_2023_02/713141311" TargetMode="External" /><Relationship Id="rId36" Type="http://schemas.openxmlformats.org/officeDocument/2006/relationships/hyperlink" Target="https://podminky.urs.cz/item/CS_URS_2023_02/713141212" TargetMode="External" /><Relationship Id="rId37" Type="http://schemas.openxmlformats.org/officeDocument/2006/relationships/hyperlink" Target="https://podminky.urs.cz/item/CS_URS_2023_02/713141396" TargetMode="External" /><Relationship Id="rId38" Type="http://schemas.openxmlformats.org/officeDocument/2006/relationships/hyperlink" Target="https://podminky.urs.cz/item/CS_URS_2023_02/998713202" TargetMode="External" /><Relationship Id="rId39" Type="http://schemas.openxmlformats.org/officeDocument/2006/relationships/hyperlink" Target="https://podminky.urs.cz/item/CS_URS_2023_02/751398021" TargetMode="External" /><Relationship Id="rId40" Type="http://schemas.openxmlformats.org/officeDocument/2006/relationships/hyperlink" Target="https://podminky.urs.cz/item/CS_URS_2023_02/998751201" TargetMode="External" /><Relationship Id="rId41" Type="http://schemas.openxmlformats.org/officeDocument/2006/relationships/hyperlink" Target="https://podminky.urs.cz/item/CS_URS_2023_02/762810027" TargetMode="External" /><Relationship Id="rId42" Type="http://schemas.openxmlformats.org/officeDocument/2006/relationships/hyperlink" Target="https://podminky.urs.cz/item/CS_URS_2023_02/762361312" TargetMode="External" /><Relationship Id="rId43" Type="http://schemas.openxmlformats.org/officeDocument/2006/relationships/hyperlink" Target="https://podminky.urs.cz/item/CS_URS_2023_02/998762202" TargetMode="External" /><Relationship Id="rId44" Type="http://schemas.openxmlformats.org/officeDocument/2006/relationships/hyperlink" Target="https://podminky.urs.cz/item/CS_URS_2023_02/763111741" TargetMode="External" /><Relationship Id="rId45" Type="http://schemas.openxmlformats.org/officeDocument/2006/relationships/hyperlink" Target="https://podminky.urs.cz/item/CS_URS_2023_02/763131751" TargetMode="External" /><Relationship Id="rId46" Type="http://schemas.openxmlformats.org/officeDocument/2006/relationships/hyperlink" Target="https://podminky.urs.cz/item/CS_URS_2023_02/763221673" TargetMode="External" /><Relationship Id="rId47" Type="http://schemas.openxmlformats.org/officeDocument/2006/relationships/hyperlink" Target="https://podminky.urs.cz/item/CS_URS_2023_02/763212142" TargetMode="External" /><Relationship Id="rId48" Type="http://schemas.openxmlformats.org/officeDocument/2006/relationships/hyperlink" Target="https://podminky.urs.cz/item/CS_URS_2023_02/763112341" TargetMode="External" /><Relationship Id="rId49" Type="http://schemas.openxmlformats.org/officeDocument/2006/relationships/hyperlink" Target="https://podminky.urs.cz/item/CS_URS_2023_02/763111311" TargetMode="External" /><Relationship Id="rId50" Type="http://schemas.openxmlformats.org/officeDocument/2006/relationships/hyperlink" Target="https://podminky.urs.cz/item/CS_URS_2023_02/763121423" TargetMode="External" /><Relationship Id="rId51" Type="http://schemas.openxmlformats.org/officeDocument/2006/relationships/hyperlink" Target="https://podminky.urs.cz/item/CS_URS_2023_02/763121445" TargetMode="External" /><Relationship Id="rId52" Type="http://schemas.openxmlformats.org/officeDocument/2006/relationships/hyperlink" Target="https://podminky.urs.cz/item/CS_URS_2023_02/763182313" TargetMode="External" /><Relationship Id="rId53" Type="http://schemas.openxmlformats.org/officeDocument/2006/relationships/hyperlink" Target="https://podminky.urs.cz/item/CS_URS_2023_02/763111713" TargetMode="External" /><Relationship Id="rId54" Type="http://schemas.openxmlformats.org/officeDocument/2006/relationships/hyperlink" Target="https://podminky.urs.cz/item/CS_URS_2023_02/763121712" TargetMode="External" /><Relationship Id="rId55" Type="http://schemas.openxmlformats.org/officeDocument/2006/relationships/hyperlink" Target="https://podminky.urs.cz/item/CS_URS_2023_02/763111714" TargetMode="External" /><Relationship Id="rId56" Type="http://schemas.openxmlformats.org/officeDocument/2006/relationships/hyperlink" Target="https://podminky.urs.cz/item/CS_URS_2023_02/763181421" TargetMode="External" /><Relationship Id="rId57" Type="http://schemas.openxmlformats.org/officeDocument/2006/relationships/hyperlink" Target="https://podminky.urs.cz/item/CS_URS_2023_02/763181411" TargetMode="External" /><Relationship Id="rId58" Type="http://schemas.openxmlformats.org/officeDocument/2006/relationships/hyperlink" Target="https://podminky.urs.cz/item/CS_URS_2023_02/763135101" TargetMode="External" /><Relationship Id="rId59" Type="http://schemas.openxmlformats.org/officeDocument/2006/relationships/hyperlink" Target="https://podminky.urs.cz/item/CS_URS_2023_02/763121715" TargetMode="External" /><Relationship Id="rId60" Type="http://schemas.openxmlformats.org/officeDocument/2006/relationships/hyperlink" Target="https://podminky.urs.cz/item/CS_URS_2023_02/763131911" TargetMode="External" /><Relationship Id="rId61" Type="http://schemas.openxmlformats.org/officeDocument/2006/relationships/hyperlink" Target="https://podminky.urs.cz/item/CS_URS_2023_02/763172452" TargetMode="External" /><Relationship Id="rId62" Type="http://schemas.openxmlformats.org/officeDocument/2006/relationships/hyperlink" Target="https://podminky.urs.cz/item/CS_URS_2023_02/763111921" TargetMode="External" /><Relationship Id="rId63" Type="http://schemas.openxmlformats.org/officeDocument/2006/relationships/hyperlink" Target="https://podminky.urs.cz/item/CS_URS_2023_02/763172322" TargetMode="External" /><Relationship Id="rId64" Type="http://schemas.openxmlformats.org/officeDocument/2006/relationships/hyperlink" Target="https://podminky.urs.cz/item/CS_URS_2023_02/763172412" TargetMode="External" /><Relationship Id="rId65" Type="http://schemas.openxmlformats.org/officeDocument/2006/relationships/hyperlink" Target="https://podminky.urs.cz/item/CS_URS_2023_02/998763402" TargetMode="External" /><Relationship Id="rId66" Type="http://schemas.openxmlformats.org/officeDocument/2006/relationships/hyperlink" Target="https://podminky.urs.cz/item/CS_URS_2023_02/998764202" TargetMode="External" /><Relationship Id="rId67" Type="http://schemas.openxmlformats.org/officeDocument/2006/relationships/hyperlink" Target="https://podminky.urs.cz/item/CS_URS_2023_02/766694116" TargetMode="External" /><Relationship Id="rId68" Type="http://schemas.openxmlformats.org/officeDocument/2006/relationships/hyperlink" Target="https://podminky.urs.cz/item/CS_URS_2023_02/998766202" TargetMode="External" /><Relationship Id="rId69" Type="http://schemas.openxmlformats.org/officeDocument/2006/relationships/hyperlink" Target="https://podminky.urs.cz/item/CS_URS_2023_02/767881161" TargetMode="External" /><Relationship Id="rId70" Type="http://schemas.openxmlformats.org/officeDocument/2006/relationships/hyperlink" Target="https://podminky.urs.cz/item/CS_URS_2023_02/998767202" TargetMode="External" /><Relationship Id="rId71" Type="http://schemas.openxmlformats.org/officeDocument/2006/relationships/hyperlink" Target="https://podminky.urs.cz/item/CS_URS_2023_02/771121011" TargetMode="External" /><Relationship Id="rId72" Type="http://schemas.openxmlformats.org/officeDocument/2006/relationships/hyperlink" Target="https://podminky.urs.cz/item/CS_URS_2023_02/771274123" TargetMode="External" /><Relationship Id="rId73" Type="http://schemas.openxmlformats.org/officeDocument/2006/relationships/hyperlink" Target="https://podminky.urs.cz/item/CS_URS_2023_02/771274232" TargetMode="External" /><Relationship Id="rId74" Type="http://schemas.openxmlformats.org/officeDocument/2006/relationships/hyperlink" Target="https://podminky.urs.cz/item/CS_URS_2023_02/771591115" TargetMode="External" /><Relationship Id="rId75" Type="http://schemas.openxmlformats.org/officeDocument/2006/relationships/hyperlink" Target="https://podminky.urs.cz/item/CS_URS_2023_02/771591112" TargetMode="External" /><Relationship Id="rId76" Type="http://schemas.openxmlformats.org/officeDocument/2006/relationships/hyperlink" Target="https://podminky.urs.cz/item/CS_URS_2023_02/998771202" TargetMode="External" /><Relationship Id="rId77" Type="http://schemas.openxmlformats.org/officeDocument/2006/relationships/hyperlink" Target="https://podminky.urs.cz/item/CS_URS_2023_02/776121321" TargetMode="External" /><Relationship Id="rId78" Type="http://schemas.openxmlformats.org/officeDocument/2006/relationships/hyperlink" Target="https://podminky.urs.cz/item/CS_URS_2023_02/776141122" TargetMode="External" /><Relationship Id="rId79" Type="http://schemas.openxmlformats.org/officeDocument/2006/relationships/hyperlink" Target="https://podminky.urs.cz/item/CS_URS_2023_02/998776202" TargetMode="External" /><Relationship Id="rId80" Type="http://schemas.openxmlformats.org/officeDocument/2006/relationships/hyperlink" Target="https://podminky.urs.cz/item/CS_URS_2023_02/781121011" TargetMode="External" /><Relationship Id="rId81" Type="http://schemas.openxmlformats.org/officeDocument/2006/relationships/hyperlink" Target="https://podminky.urs.cz/item/CS_URS_2023_02/781131112" TargetMode="External" /><Relationship Id="rId82" Type="http://schemas.openxmlformats.org/officeDocument/2006/relationships/hyperlink" Target="https://podminky.urs.cz/item/CS_URS_2023_02/781495115" TargetMode="External" /><Relationship Id="rId83" Type="http://schemas.openxmlformats.org/officeDocument/2006/relationships/hyperlink" Target="https://podminky.urs.cz/item/CS_URS_2023_02/998781202" TargetMode="External" /><Relationship Id="rId84" Type="http://schemas.openxmlformats.org/officeDocument/2006/relationships/hyperlink" Target="https://podminky.urs.cz/item/CS_URS_2023_02/784181101" TargetMode="External" /><Relationship Id="rId85" Type="http://schemas.openxmlformats.org/officeDocument/2006/relationships/hyperlink" Target="https://podminky.urs.cz/item/CS_URS_2023_02/784211101" TargetMode="External" /><Relationship Id="rId86"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hyperlink" Target="https://podminky.urs.cz/item/CS_URS_2023_02/131251104" TargetMode="External" /><Relationship Id="rId2" Type="http://schemas.openxmlformats.org/officeDocument/2006/relationships/hyperlink" Target="https://podminky.urs.cz/item/CS_URS_2023_02/131251204" TargetMode="External" /><Relationship Id="rId3" Type="http://schemas.openxmlformats.org/officeDocument/2006/relationships/hyperlink" Target="https://podminky.urs.cz/item/CS_URS_2023_02/132251102" TargetMode="External" /><Relationship Id="rId4" Type="http://schemas.openxmlformats.org/officeDocument/2006/relationships/hyperlink" Target="https://podminky.urs.cz/item/CS_URS_2023_02/132251252" TargetMode="External" /><Relationship Id="rId5" Type="http://schemas.openxmlformats.org/officeDocument/2006/relationships/hyperlink" Target="https://podminky.urs.cz/item/CS_URS_2023_02/133251104" TargetMode="External" /><Relationship Id="rId6" Type="http://schemas.openxmlformats.org/officeDocument/2006/relationships/hyperlink" Target="https://podminky.urs.cz/item/CS_URS_2023_02/133254104" TargetMode="External" /><Relationship Id="rId7" Type="http://schemas.openxmlformats.org/officeDocument/2006/relationships/hyperlink" Target="https://podminky.urs.cz/item/CS_URS_2023_02/151101201" TargetMode="External" /><Relationship Id="rId8" Type="http://schemas.openxmlformats.org/officeDocument/2006/relationships/hyperlink" Target="https://podminky.urs.cz/item/CS_URS_2023_02/151101211" TargetMode="External" /><Relationship Id="rId9" Type="http://schemas.openxmlformats.org/officeDocument/2006/relationships/hyperlink" Target="https://podminky.urs.cz/item/CS_URS_2023_02/151101301" TargetMode="External" /><Relationship Id="rId10" Type="http://schemas.openxmlformats.org/officeDocument/2006/relationships/hyperlink" Target="https://podminky.urs.cz/item/CS_URS_2023_02/151101311" TargetMode="External" /><Relationship Id="rId11" Type="http://schemas.openxmlformats.org/officeDocument/2006/relationships/hyperlink" Target="https://podminky.urs.cz/item/CS_URS_2023_02/167151111" TargetMode="External" /><Relationship Id="rId12" Type="http://schemas.openxmlformats.org/officeDocument/2006/relationships/hyperlink" Target="https://podminky.urs.cz/item/CS_URS_2023_02/174151101" TargetMode="External" /><Relationship Id="rId13" Type="http://schemas.openxmlformats.org/officeDocument/2006/relationships/hyperlink" Target="https://podminky.urs.cz/item/CS_URS_2023_02/162251102" TargetMode="External" /><Relationship Id="rId14" Type="http://schemas.openxmlformats.org/officeDocument/2006/relationships/hyperlink" Target="https://podminky.urs.cz/item/CS_URS_2023_02/162751117" TargetMode="External" /><Relationship Id="rId15" Type="http://schemas.openxmlformats.org/officeDocument/2006/relationships/hyperlink" Target="https://podminky.urs.cz/item/CS_URS_2023_02/171201221" TargetMode="External" /><Relationship Id="rId16" Type="http://schemas.openxmlformats.org/officeDocument/2006/relationships/hyperlink" Target="https://podminky.urs.cz/item/CS_URS_2023_02/271532212" TargetMode="External" /><Relationship Id="rId17" Type="http://schemas.openxmlformats.org/officeDocument/2006/relationships/hyperlink" Target="https://podminky.urs.cz/item/CS_URS_2023_02/273321411" TargetMode="External" /><Relationship Id="rId18" Type="http://schemas.openxmlformats.org/officeDocument/2006/relationships/hyperlink" Target="https://podminky.urs.cz/item/CS_URS_2023_02/273351121" TargetMode="External" /><Relationship Id="rId19" Type="http://schemas.openxmlformats.org/officeDocument/2006/relationships/hyperlink" Target="https://podminky.urs.cz/item/CS_URS_2023_02/273351122" TargetMode="External" /><Relationship Id="rId20" Type="http://schemas.openxmlformats.org/officeDocument/2006/relationships/hyperlink" Target="https://podminky.urs.cz/item/CS_URS_2023_02/273361821" TargetMode="External" /><Relationship Id="rId21" Type="http://schemas.openxmlformats.org/officeDocument/2006/relationships/hyperlink" Target="https://podminky.urs.cz/item/CS_URS_2023_02/274313711" TargetMode="External" /><Relationship Id="rId22" Type="http://schemas.openxmlformats.org/officeDocument/2006/relationships/hyperlink" Target="https://podminky.urs.cz/item/CS_URS_2023_02/274351121" TargetMode="External" /><Relationship Id="rId23" Type="http://schemas.openxmlformats.org/officeDocument/2006/relationships/hyperlink" Target="https://podminky.urs.cz/item/CS_URS_2023_02/274351122" TargetMode="External" /><Relationship Id="rId24" Type="http://schemas.openxmlformats.org/officeDocument/2006/relationships/hyperlink" Target="https://podminky.urs.cz/item/CS_URS_2023_02/275313711" TargetMode="External" /><Relationship Id="rId25" Type="http://schemas.openxmlformats.org/officeDocument/2006/relationships/hyperlink" Target="https://podminky.urs.cz/item/CS_URS_2023_02/275351121" TargetMode="External" /><Relationship Id="rId26" Type="http://schemas.openxmlformats.org/officeDocument/2006/relationships/hyperlink" Target="https://podminky.urs.cz/item/CS_URS_2023_02/275351122" TargetMode="External" /><Relationship Id="rId27" Type="http://schemas.openxmlformats.org/officeDocument/2006/relationships/hyperlink" Target="https://podminky.urs.cz/item/CS_URS_2023_02/279113143" TargetMode="External" /><Relationship Id="rId28" Type="http://schemas.openxmlformats.org/officeDocument/2006/relationships/hyperlink" Target="https://podminky.urs.cz/item/CS_URS_2023_02/279361821" TargetMode="External" /><Relationship Id="rId29" Type="http://schemas.openxmlformats.org/officeDocument/2006/relationships/hyperlink" Target="https://podminky.urs.cz/item/CS_URS_2023_02/311113142" TargetMode="External" /><Relationship Id="rId30" Type="http://schemas.openxmlformats.org/officeDocument/2006/relationships/hyperlink" Target="https://podminky.urs.cz/item/CS_URS_2023_02/311234231" TargetMode="External" /><Relationship Id="rId31" Type="http://schemas.openxmlformats.org/officeDocument/2006/relationships/hyperlink" Target="https://podminky.urs.cz/item/CS_URS_2023_02/311361821" TargetMode="External" /><Relationship Id="rId32" Type="http://schemas.openxmlformats.org/officeDocument/2006/relationships/hyperlink" Target="https://podminky.urs.cz/item/CS_URS_2023_02/317168052" TargetMode="External" /><Relationship Id="rId33" Type="http://schemas.openxmlformats.org/officeDocument/2006/relationships/hyperlink" Target="https://podminky.urs.cz/item/CS_URS_2023_02/330321411" TargetMode="External" /><Relationship Id="rId34" Type="http://schemas.openxmlformats.org/officeDocument/2006/relationships/hyperlink" Target="https://podminky.urs.cz/item/CS_URS_2023_02/330321510" TargetMode="External" /><Relationship Id="rId35" Type="http://schemas.openxmlformats.org/officeDocument/2006/relationships/hyperlink" Target="https://podminky.urs.cz/item/CS_URS_2023_02/331351111" TargetMode="External" /><Relationship Id="rId36" Type="http://schemas.openxmlformats.org/officeDocument/2006/relationships/hyperlink" Target="https://podminky.urs.cz/item/CS_URS_2023_02/331351112" TargetMode="External" /><Relationship Id="rId37" Type="http://schemas.openxmlformats.org/officeDocument/2006/relationships/hyperlink" Target="https://podminky.urs.cz/item/CS_URS_2023_02/331361821" TargetMode="External" /><Relationship Id="rId38" Type="http://schemas.openxmlformats.org/officeDocument/2006/relationships/hyperlink" Target="https://podminky.urs.cz/item/CS_URS_2023_02/332351111" TargetMode="External" /><Relationship Id="rId39" Type="http://schemas.openxmlformats.org/officeDocument/2006/relationships/hyperlink" Target="https://podminky.urs.cz/item/CS_URS_2023_02/332351112" TargetMode="External" /><Relationship Id="rId40" Type="http://schemas.openxmlformats.org/officeDocument/2006/relationships/hyperlink" Target="https://podminky.urs.cz/item/CS_URS_2023_02/332351911" TargetMode="External" /><Relationship Id="rId41" Type="http://schemas.openxmlformats.org/officeDocument/2006/relationships/hyperlink" Target="https://podminky.urs.cz/item/CS_URS_2023_02/332361821" TargetMode="External" /><Relationship Id="rId42" Type="http://schemas.openxmlformats.org/officeDocument/2006/relationships/hyperlink" Target="https://podminky.urs.cz/item/CS_URS_2023_02/310279842" TargetMode="External" /><Relationship Id="rId43" Type="http://schemas.openxmlformats.org/officeDocument/2006/relationships/hyperlink" Target="https://podminky.urs.cz/item/CS_URS_2023_02/349231811" TargetMode="External" /><Relationship Id="rId44" Type="http://schemas.openxmlformats.org/officeDocument/2006/relationships/hyperlink" Target="https://podminky.urs.cz/item/CS_URS_2023_02/411321515" TargetMode="External" /><Relationship Id="rId45" Type="http://schemas.openxmlformats.org/officeDocument/2006/relationships/hyperlink" Target="https://podminky.urs.cz/item/CS_URS_2023_02/411351011" TargetMode="External" /><Relationship Id="rId46" Type="http://schemas.openxmlformats.org/officeDocument/2006/relationships/hyperlink" Target="https://podminky.urs.cz/item/CS_URS_2023_02/411351012" TargetMode="External" /><Relationship Id="rId47" Type="http://schemas.openxmlformats.org/officeDocument/2006/relationships/hyperlink" Target="https://podminky.urs.cz/item/CS_URS_2023_02/411351021" TargetMode="External" /><Relationship Id="rId48" Type="http://schemas.openxmlformats.org/officeDocument/2006/relationships/hyperlink" Target="https://podminky.urs.cz/item/CS_URS_2023_02/411351022" TargetMode="External" /><Relationship Id="rId49" Type="http://schemas.openxmlformats.org/officeDocument/2006/relationships/hyperlink" Target="https://podminky.urs.cz/item/CS_URS_2023_02/411354311" TargetMode="External" /><Relationship Id="rId50" Type="http://schemas.openxmlformats.org/officeDocument/2006/relationships/hyperlink" Target="https://podminky.urs.cz/item/CS_URS_2023_02/411354312" TargetMode="External" /><Relationship Id="rId51" Type="http://schemas.openxmlformats.org/officeDocument/2006/relationships/hyperlink" Target="https://podminky.urs.cz/item/CS_URS_2023_02/411354313" TargetMode="External" /><Relationship Id="rId52" Type="http://schemas.openxmlformats.org/officeDocument/2006/relationships/hyperlink" Target="https://podminky.urs.cz/item/CS_URS_2023_02/411354314" TargetMode="External" /><Relationship Id="rId53" Type="http://schemas.openxmlformats.org/officeDocument/2006/relationships/hyperlink" Target="https://podminky.urs.cz/item/CS_URS_2023_02/411354315" TargetMode="External" /><Relationship Id="rId54" Type="http://schemas.openxmlformats.org/officeDocument/2006/relationships/hyperlink" Target="https://podminky.urs.cz/item/CS_URS_2023_02/411354316" TargetMode="External" /><Relationship Id="rId55" Type="http://schemas.openxmlformats.org/officeDocument/2006/relationships/hyperlink" Target="https://podminky.urs.cz/item/CS_URS_2023_02/411361821" TargetMode="External" /><Relationship Id="rId56" Type="http://schemas.openxmlformats.org/officeDocument/2006/relationships/hyperlink" Target="https://podminky.urs.cz/item/CS_URS_2023_02/413321515" TargetMode="External" /><Relationship Id="rId57" Type="http://schemas.openxmlformats.org/officeDocument/2006/relationships/hyperlink" Target="https://podminky.urs.cz/item/CS_URS_2023_02/413351111" TargetMode="External" /><Relationship Id="rId58" Type="http://schemas.openxmlformats.org/officeDocument/2006/relationships/hyperlink" Target="https://podminky.urs.cz/item/CS_URS_2023_02/413351112" TargetMode="External" /><Relationship Id="rId59" Type="http://schemas.openxmlformats.org/officeDocument/2006/relationships/hyperlink" Target="https://podminky.urs.cz/item/CS_URS_2023_02/413361821" TargetMode="External" /><Relationship Id="rId60" Type="http://schemas.openxmlformats.org/officeDocument/2006/relationships/hyperlink" Target="https://podminky.urs.cz/item/CS_URS_2023_02/417321414" TargetMode="External" /><Relationship Id="rId61" Type="http://schemas.openxmlformats.org/officeDocument/2006/relationships/hyperlink" Target="https://podminky.urs.cz/item/CS_URS_2023_02/417351115" TargetMode="External" /><Relationship Id="rId62" Type="http://schemas.openxmlformats.org/officeDocument/2006/relationships/hyperlink" Target="https://podminky.urs.cz/item/CS_URS_2023_02/417351116" TargetMode="External" /><Relationship Id="rId63" Type="http://schemas.openxmlformats.org/officeDocument/2006/relationships/hyperlink" Target="https://podminky.urs.cz/item/CS_URS_2023_02/417361821" TargetMode="External" /><Relationship Id="rId64" Type="http://schemas.openxmlformats.org/officeDocument/2006/relationships/hyperlink" Target="https://podminky.urs.cz/item/CS_URS_2023_02/611131121" TargetMode="External" /><Relationship Id="rId65" Type="http://schemas.openxmlformats.org/officeDocument/2006/relationships/hyperlink" Target="https://podminky.urs.cz/item/CS_URS_2023_02/611311131" TargetMode="External" /><Relationship Id="rId66" Type="http://schemas.openxmlformats.org/officeDocument/2006/relationships/hyperlink" Target="https://podminky.urs.cz/item/CS_URS_2023_02/611321121" TargetMode="External" /><Relationship Id="rId67" Type="http://schemas.openxmlformats.org/officeDocument/2006/relationships/hyperlink" Target="https://podminky.urs.cz/item/CS_URS_2023_02/612131121" TargetMode="External" /><Relationship Id="rId68" Type="http://schemas.openxmlformats.org/officeDocument/2006/relationships/hyperlink" Target="https://podminky.urs.cz/item/CS_URS_2023_02/612321121" TargetMode="External" /><Relationship Id="rId69" Type="http://schemas.openxmlformats.org/officeDocument/2006/relationships/hyperlink" Target="https://podminky.urs.cz/item/CS_URS_2023_02/612311131" TargetMode="External" /><Relationship Id="rId70" Type="http://schemas.openxmlformats.org/officeDocument/2006/relationships/hyperlink" Target="https://podminky.urs.cz/item/CS_URS_2023_02/619995001" TargetMode="External" /><Relationship Id="rId71" Type="http://schemas.openxmlformats.org/officeDocument/2006/relationships/hyperlink" Target="https://podminky.urs.cz/item/CS_URS_2023_02/621221041" TargetMode="External" /><Relationship Id="rId72" Type="http://schemas.openxmlformats.org/officeDocument/2006/relationships/hyperlink" Target="https://podminky.urs.cz/item/CS_URS_2023_02/621251105" TargetMode="External" /><Relationship Id="rId73" Type="http://schemas.openxmlformats.org/officeDocument/2006/relationships/hyperlink" Target="https://podminky.urs.cz/item/CS_URS_2023_02/621131121" TargetMode="External" /><Relationship Id="rId74" Type="http://schemas.openxmlformats.org/officeDocument/2006/relationships/hyperlink" Target="https://podminky.urs.cz/item/CS_URS_2023_02/621142001" TargetMode="External" /><Relationship Id="rId75" Type="http://schemas.openxmlformats.org/officeDocument/2006/relationships/hyperlink" Target="https://podminky.urs.cz/item/CS_URS_2023_02/621321121" TargetMode="External" /><Relationship Id="rId76" Type="http://schemas.openxmlformats.org/officeDocument/2006/relationships/hyperlink" Target="https://podminky.urs.cz/item/CS_URS_2023_02/621151031" TargetMode="External" /><Relationship Id="rId77" Type="http://schemas.openxmlformats.org/officeDocument/2006/relationships/hyperlink" Target="https://podminky.urs.cz/item/CS_URS_2023_02/621531022" TargetMode="External" /><Relationship Id="rId78" Type="http://schemas.openxmlformats.org/officeDocument/2006/relationships/hyperlink" Target="https://podminky.urs.cz/item/CS_URS_2023_02/622131121" TargetMode="External" /><Relationship Id="rId79" Type="http://schemas.openxmlformats.org/officeDocument/2006/relationships/hyperlink" Target="https://podminky.urs.cz/item/CS_URS_2023_02/622142001" TargetMode="External" /><Relationship Id="rId80" Type="http://schemas.openxmlformats.org/officeDocument/2006/relationships/hyperlink" Target="https://podminky.urs.cz/item/CS_URS_2023_02/622322121" TargetMode="External" /><Relationship Id="rId81" Type="http://schemas.openxmlformats.org/officeDocument/2006/relationships/hyperlink" Target="https://podminky.urs.cz/item/CS_URS_2023_02/622151031" TargetMode="External" /><Relationship Id="rId82" Type="http://schemas.openxmlformats.org/officeDocument/2006/relationships/hyperlink" Target="https://podminky.urs.cz/item/CS_URS_2023_02/622531022" TargetMode="External" /><Relationship Id="rId83" Type="http://schemas.openxmlformats.org/officeDocument/2006/relationships/hyperlink" Target="https://podminky.urs.cz/item/CS_URS_2023_02/622221021" TargetMode="External" /><Relationship Id="rId84" Type="http://schemas.openxmlformats.org/officeDocument/2006/relationships/hyperlink" Target="https://podminky.urs.cz/item/CS_URS_2023_02/622221031" TargetMode="External" /><Relationship Id="rId85" Type="http://schemas.openxmlformats.org/officeDocument/2006/relationships/hyperlink" Target="https://podminky.urs.cz/item/CS_URS_2023_02/622221011" TargetMode="External" /><Relationship Id="rId86" Type="http://schemas.openxmlformats.org/officeDocument/2006/relationships/hyperlink" Target="https://podminky.urs.cz/item/CS_URS_2023_02/622251105" TargetMode="External" /><Relationship Id="rId87" Type="http://schemas.openxmlformats.org/officeDocument/2006/relationships/hyperlink" Target="https://podminky.urs.cz/item/CS_URS_2023_02/622252001" TargetMode="External" /><Relationship Id="rId88" Type="http://schemas.openxmlformats.org/officeDocument/2006/relationships/hyperlink" Target="https://podminky.urs.cz/item/CS_URS_2023_02/622252002" TargetMode="External" /><Relationship Id="rId89" Type="http://schemas.openxmlformats.org/officeDocument/2006/relationships/hyperlink" Target="https://podminky.urs.cz/item/CS_URS_2023_02/622143001" TargetMode="External" /><Relationship Id="rId90" Type="http://schemas.openxmlformats.org/officeDocument/2006/relationships/hyperlink" Target="https://podminky.urs.cz/item/CS_URS_2023_02/629991012" TargetMode="External" /><Relationship Id="rId91" Type="http://schemas.openxmlformats.org/officeDocument/2006/relationships/hyperlink" Target="https://podminky.urs.cz/item/CS_URS_2023_02/619991001" TargetMode="External" /><Relationship Id="rId92" Type="http://schemas.openxmlformats.org/officeDocument/2006/relationships/hyperlink" Target="https://podminky.urs.cz/item/CS_URS_2023_02/631312141" TargetMode="External" /><Relationship Id="rId93" Type="http://schemas.openxmlformats.org/officeDocument/2006/relationships/hyperlink" Target="https://podminky.urs.cz/item/CS_URS_2023_02/631311114" TargetMode="External" /><Relationship Id="rId94" Type="http://schemas.openxmlformats.org/officeDocument/2006/relationships/hyperlink" Target="https://podminky.urs.cz/item/CS_URS_2023_02/631319171" TargetMode="External" /><Relationship Id="rId95" Type="http://schemas.openxmlformats.org/officeDocument/2006/relationships/hyperlink" Target="https://podminky.urs.cz/item/CS_URS_2023_02/631311124" TargetMode="External" /><Relationship Id="rId96" Type="http://schemas.openxmlformats.org/officeDocument/2006/relationships/hyperlink" Target="https://podminky.urs.cz/item/CS_URS_2023_02/631319173" TargetMode="External" /><Relationship Id="rId97" Type="http://schemas.openxmlformats.org/officeDocument/2006/relationships/hyperlink" Target="https://podminky.urs.cz/item/CS_URS_2023_02/631311134" TargetMode="External" /><Relationship Id="rId98" Type="http://schemas.openxmlformats.org/officeDocument/2006/relationships/hyperlink" Target="https://podminky.urs.cz/item/CS_URS_2023_02/631319175" TargetMode="External" /><Relationship Id="rId99" Type="http://schemas.openxmlformats.org/officeDocument/2006/relationships/hyperlink" Target="https://podminky.urs.cz/item/CS_URS_2023_02/631362021" TargetMode="External" /><Relationship Id="rId100" Type="http://schemas.openxmlformats.org/officeDocument/2006/relationships/hyperlink" Target="https://podminky.urs.cz/item/CS_URS_2023_02/632451446" TargetMode="External" /><Relationship Id="rId101" Type="http://schemas.openxmlformats.org/officeDocument/2006/relationships/hyperlink" Target="https://podminky.urs.cz/item/CS_URS_2023_02/632481213" TargetMode="External" /><Relationship Id="rId102" Type="http://schemas.openxmlformats.org/officeDocument/2006/relationships/hyperlink" Target="https://podminky.urs.cz/item/CS_URS_2023_02/952901111" TargetMode="External" /><Relationship Id="rId103" Type="http://schemas.openxmlformats.org/officeDocument/2006/relationships/hyperlink" Target="https://podminky.urs.cz/item/CS_URS_2023_02/998011002" TargetMode="External" /><Relationship Id="rId104" Type="http://schemas.openxmlformats.org/officeDocument/2006/relationships/hyperlink" Target="https://podminky.urs.cz/item/CS_URS_2023_02/711111001" TargetMode="External" /><Relationship Id="rId105" Type="http://schemas.openxmlformats.org/officeDocument/2006/relationships/hyperlink" Target="https://podminky.urs.cz/item/CS_URS_2023_02/711112001" TargetMode="External" /><Relationship Id="rId106" Type="http://schemas.openxmlformats.org/officeDocument/2006/relationships/hyperlink" Target="https://podminky.urs.cz/item/CS_URS_2023_02/711141559" TargetMode="External" /><Relationship Id="rId107" Type="http://schemas.openxmlformats.org/officeDocument/2006/relationships/hyperlink" Target="https://podminky.urs.cz/item/CS_URS_2023_02/711142559" TargetMode="External" /><Relationship Id="rId108" Type="http://schemas.openxmlformats.org/officeDocument/2006/relationships/hyperlink" Target="https://podminky.urs.cz/item/CS_URS_2023_02/998711202" TargetMode="External" /><Relationship Id="rId109" Type="http://schemas.openxmlformats.org/officeDocument/2006/relationships/hyperlink" Target="https://podminky.urs.cz/item/CS_URS_2023_02/712361703" TargetMode="External" /><Relationship Id="rId110" Type="http://schemas.openxmlformats.org/officeDocument/2006/relationships/hyperlink" Target="https://podminky.urs.cz/item/CS_URS_2023_02/712461703" TargetMode="External" /><Relationship Id="rId111" Type="http://schemas.openxmlformats.org/officeDocument/2006/relationships/hyperlink" Target="https://podminky.urs.cz/item/CS_URS_2023_02/712861703" TargetMode="External" /><Relationship Id="rId112" Type="http://schemas.openxmlformats.org/officeDocument/2006/relationships/hyperlink" Target="https://podminky.urs.cz/item/CS_URS_2023_02/712491171" TargetMode="External" /><Relationship Id="rId113" Type="http://schemas.openxmlformats.org/officeDocument/2006/relationships/hyperlink" Target="https://podminky.urs.cz/item/CS_URS_2023_02/712363672" TargetMode="External" /><Relationship Id="rId114" Type="http://schemas.openxmlformats.org/officeDocument/2006/relationships/hyperlink" Target="https://podminky.urs.cz/item/CS_URS_2023_02/998712202" TargetMode="External" /><Relationship Id="rId115" Type="http://schemas.openxmlformats.org/officeDocument/2006/relationships/hyperlink" Target="https://podminky.urs.cz/item/CS_URS_2023_02/713121111" TargetMode="External" /><Relationship Id="rId116" Type="http://schemas.openxmlformats.org/officeDocument/2006/relationships/hyperlink" Target="https://podminky.urs.cz/item/CS_URS_2023_02/713123211" TargetMode="External" /><Relationship Id="rId117" Type="http://schemas.openxmlformats.org/officeDocument/2006/relationships/hyperlink" Target="https://podminky.urs.cz/item/CS_URS_2023_02/713141212" TargetMode="External" /><Relationship Id="rId118" Type="http://schemas.openxmlformats.org/officeDocument/2006/relationships/hyperlink" Target="https://podminky.urs.cz/item/CS_URS_2023_02/998713202" TargetMode="External" /><Relationship Id="rId119" Type="http://schemas.openxmlformats.org/officeDocument/2006/relationships/hyperlink" Target="https://podminky.urs.cz/item/CS_URS_2023_02/762511227" TargetMode="External" /><Relationship Id="rId120" Type="http://schemas.openxmlformats.org/officeDocument/2006/relationships/hyperlink" Target="https://podminky.urs.cz/item/CS_URS_2023_02/998762202" TargetMode="External" /><Relationship Id="rId121" Type="http://schemas.openxmlformats.org/officeDocument/2006/relationships/hyperlink" Target="https://podminky.urs.cz/item/CS_URS_2023_02/764511601" TargetMode="External" /><Relationship Id="rId122" Type="http://schemas.openxmlformats.org/officeDocument/2006/relationships/hyperlink" Target="https://podminky.urs.cz/item/CS_URS_2023_02/764511642" TargetMode="External" /><Relationship Id="rId123" Type="http://schemas.openxmlformats.org/officeDocument/2006/relationships/hyperlink" Target="https://podminky.urs.cz/item/CS_URS_2023_02/764518622" TargetMode="External" /><Relationship Id="rId124" Type="http://schemas.openxmlformats.org/officeDocument/2006/relationships/hyperlink" Target="https://podminky.urs.cz/item/CS_URS_2023_02/998764202" TargetMode="External" /><Relationship Id="rId125" Type="http://schemas.openxmlformats.org/officeDocument/2006/relationships/hyperlink" Target="https://podminky.urs.cz/item/CS_URS_2023_02/766694116" TargetMode="External" /><Relationship Id="rId126" Type="http://schemas.openxmlformats.org/officeDocument/2006/relationships/hyperlink" Target="https://podminky.urs.cz/item/CS_URS_2023_02/998766202" TargetMode="External" /><Relationship Id="rId127" Type="http://schemas.openxmlformats.org/officeDocument/2006/relationships/hyperlink" Target="https://podminky.urs.cz/item/CS_URS_2023_02/998767202" TargetMode="External" /><Relationship Id="rId128" Type="http://schemas.openxmlformats.org/officeDocument/2006/relationships/hyperlink" Target="https://podminky.urs.cz/item/CS_URS_2023_02/771121011" TargetMode="External" /><Relationship Id="rId129" Type="http://schemas.openxmlformats.org/officeDocument/2006/relationships/hyperlink" Target="https://podminky.urs.cz/item/CS_URS_2023_02/771591112" TargetMode="External" /><Relationship Id="rId130" Type="http://schemas.openxmlformats.org/officeDocument/2006/relationships/hyperlink" Target="https://podminky.urs.cz/item/CS_URS_2023_02/771591325" TargetMode="External" /><Relationship Id="rId131" Type="http://schemas.openxmlformats.org/officeDocument/2006/relationships/hyperlink" Target="https://podminky.urs.cz/item/CS_URS_2023_02/998771202" TargetMode="External" /><Relationship Id="rId132" Type="http://schemas.openxmlformats.org/officeDocument/2006/relationships/hyperlink" Target="https://podminky.urs.cz/item/CS_URS_2023_02/775591191" TargetMode="External" /><Relationship Id="rId133" Type="http://schemas.openxmlformats.org/officeDocument/2006/relationships/hyperlink" Target="https://podminky.urs.cz/item/CS_URS_2023_02/783901453" TargetMode="External" /><Relationship Id="rId134" Type="http://schemas.openxmlformats.org/officeDocument/2006/relationships/hyperlink" Target="https://podminky.urs.cz/item/CS_URS_2023_02/784181101" TargetMode="External" /><Relationship Id="rId135" Type="http://schemas.openxmlformats.org/officeDocument/2006/relationships/hyperlink" Target="https://podminky.urs.cz/item/CS_URS_2023_02/784211101" TargetMode="External" /><Relationship Id="rId136"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hyperlink" Target="https://podminky.urs.cz/item/CS_URS_2023_02/721242106" TargetMode="External" /><Relationship Id="rId2" Type="http://schemas.openxmlformats.org/officeDocument/2006/relationships/hyperlink" Target="https://podminky.urs.cz/item/CS_URS_2023_02/721111102" TargetMode="External" /><Relationship Id="rId3" Type="http://schemas.openxmlformats.org/officeDocument/2006/relationships/hyperlink" Target="https://podminky.urs.cz/item/CS_URS_2023_02/721111103" TargetMode="External" /><Relationship Id="rId4" Type="http://schemas.openxmlformats.org/officeDocument/2006/relationships/hyperlink" Target="https://podminky.urs.cz/item/CS_URS_2023_02/998721201" TargetMode="External" /><Relationship Id="rId5"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hyperlink" Target="https://podminky.urs.cz/item/CS_URS_2023_02/733223102" TargetMode="External" /><Relationship Id="rId2" Type="http://schemas.openxmlformats.org/officeDocument/2006/relationships/hyperlink" Target="https://podminky.urs.cz/item/CS_URS_2023_02/733223103" TargetMode="External" /><Relationship Id="rId3" Type="http://schemas.openxmlformats.org/officeDocument/2006/relationships/hyperlink" Target="https://podminky.urs.cz/item/CS_URS_2023_02/733223104" TargetMode="External" /><Relationship Id="rId4" Type="http://schemas.openxmlformats.org/officeDocument/2006/relationships/hyperlink" Target="https://podminky.urs.cz/item/CS_URS_2023_02/733223105" TargetMode="External" /><Relationship Id="rId5" Type="http://schemas.openxmlformats.org/officeDocument/2006/relationships/hyperlink" Target="https://podminky.urs.cz/item/CS_URS_2023_02/733223106" TargetMode="External" /><Relationship Id="rId6" Type="http://schemas.openxmlformats.org/officeDocument/2006/relationships/hyperlink" Target="https://podminky.urs.cz/item/CS_URS_2023_02/735152273" TargetMode="External" /><Relationship Id="rId7" Type="http://schemas.openxmlformats.org/officeDocument/2006/relationships/hyperlink" Target="https://podminky.urs.cz/item/CS_URS_2023_02/735152275" TargetMode="External" /><Relationship Id="rId8" Type="http://schemas.openxmlformats.org/officeDocument/2006/relationships/hyperlink" Target="https://podminky.urs.cz/item/CS_URS_2023_02/735152277" TargetMode="External" /><Relationship Id="rId9" Type="http://schemas.openxmlformats.org/officeDocument/2006/relationships/hyperlink" Target="https://podminky.urs.cz/item/CS_URS_2023_02/735152477" TargetMode="External" /><Relationship Id="rId10" Type="http://schemas.openxmlformats.org/officeDocument/2006/relationships/hyperlink" Target="https://podminky.urs.cz/item/CS_URS_2023_02/735152580" TargetMode="External" /><Relationship Id="rId11" Type="http://schemas.openxmlformats.org/officeDocument/2006/relationships/hyperlink" Target="https://podminky.urs.cz/item/CS_URS_2023_02/735164271" TargetMode="External" /><Relationship Id="rId12" Type="http://schemas.openxmlformats.org/officeDocument/2006/relationships/hyperlink" Target="https://podminky.urs.cz/item/CS_URS_2023_02/732421213" TargetMode="External" /><Relationship Id="rId13" Type="http://schemas.openxmlformats.org/officeDocument/2006/relationships/hyperlink" Target="https://podminky.urs.cz/item/CS_URS_2023_02/734163444" TargetMode="External" /><Relationship Id="rId14" Type="http://schemas.openxmlformats.org/officeDocument/2006/relationships/hyperlink" Target="https://podminky.urs.cz/item/CS_URS_2023_02/734211120" TargetMode="External" /><Relationship Id="rId15" Type="http://schemas.openxmlformats.org/officeDocument/2006/relationships/hyperlink" Target="https://podminky.urs.cz/item/CS_URS_2023_02/734192314" TargetMode="External" /><Relationship Id="rId16" Type="http://schemas.openxmlformats.org/officeDocument/2006/relationships/hyperlink" Target="https://podminky.urs.cz/item/CS_URS_2023_02/734291123" TargetMode="External" /><Relationship Id="rId17" Type="http://schemas.openxmlformats.org/officeDocument/2006/relationships/hyperlink" Target="https://podminky.urs.cz/item/CS_URS_2023_02/734292716" TargetMode="External" /><Relationship Id="rId18" Type="http://schemas.openxmlformats.org/officeDocument/2006/relationships/hyperlink" Target="https://podminky.urs.cz/item/CS_URS_2023_02/734220102" TargetMode="External" /><Relationship Id="rId19" Type="http://schemas.openxmlformats.org/officeDocument/2006/relationships/hyperlink" Target="https://podminky.urs.cz/item/CS_URS_2023_02/734411102" TargetMode="External" /><Relationship Id="rId20" Type="http://schemas.openxmlformats.org/officeDocument/2006/relationships/hyperlink" Target="https://podminky.urs.cz/item/CS_URS_2023_02/OST1" TargetMode="External" /><Relationship Id="rId2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hyperlink" Target="https://podminky.urs.cz/item/CS_URS_2023_02/751133012" TargetMode="External" /><Relationship Id="rId2" Type="http://schemas.openxmlformats.org/officeDocument/2006/relationships/hyperlink" Target="https://podminky.urs.cz/item/CS_URS_2023_02/751514776" TargetMode="External" /><Relationship Id="rId3" Type="http://schemas.openxmlformats.org/officeDocument/2006/relationships/hyperlink" Target="https://podminky.urs.cz/item/CS_URS_2023_02/751322012" TargetMode="External" /><Relationship Id="rId4" Type="http://schemas.openxmlformats.org/officeDocument/2006/relationships/hyperlink" Target="https://podminky.urs.cz/item/CS_URS_2023_02/751514679" TargetMode="External" /><Relationship Id="rId5" Type="http://schemas.openxmlformats.org/officeDocument/2006/relationships/hyperlink" Target="https://podminky.urs.cz/item/CS_URS_2023_02/751510042" TargetMode="External" /><Relationship Id="rId6" Type="http://schemas.openxmlformats.org/officeDocument/2006/relationships/hyperlink" Target="https://podminky.urs.cz/item/CS_URS_2023_02/713411141" TargetMode="External" /><Relationship Id="rId7" Type="http://schemas.openxmlformats.org/officeDocument/2006/relationships/hyperlink" Target="https://podminky.urs.cz/item/CS_URS_2023_02/751133012" TargetMode="External" /><Relationship Id="rId8" Type="http://schemas.openxmlformats.org/officeDocument/2006/relationships/hyperlink" Target="https://podminky.urs.cz/item/CS_URS_2023_02/751133012" TargetMode="External" /><Relationship Id="rId9" Type="http://schemas.openxmlformats.org/officeDocument/2006/relationships/hyperlink" Target="https://podminky.urs.cz/item/CS_URS_2023_02/751322012" TargetMode="External" /><Relationship Id="rId10" Type="http://schemas.openxmlformats.org/officeDocument/2006/relationships/hyperlink" Target="https://podminky.urs.cz/item/CS_URS_2023_02/751514679" TargetMode="External" /><Relationship Id="rId11" Type="http://schemas.openxmlformats.org/officeDocument/2006/relationships/hyperlink" Target="https://podminky.urs.cz/item/CS_URS_2023_02/751510042" TargetMode="External" /><Relationship Id="rId12" Type="http://schemas.openxmlformats.org/officeDocument/2006/relationships/hyperlink" Target="https://podminky.urs.cz/item/CS_URS_2023_02/713411141" TargetMode="External" /><Relationship Id="rId13" Type="http://schemas.openxmlformats.org/officeDocument/2006/relationships/hyperlink" Target="https://podminky.urs.cz/item/CS_URS_2023_02/998751202" TargetMode="External" /><Relationship Id="rId14"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hyperlink" Target="https://podminky.urs.cz/item/CS_URS_2023_02/721111104" TargetMode="External" /><Relationship Id="rId2" Type="http://schemas.openxmlformats.org/officeDocument/2006/relationships/hyperlink" Target="https://podminky.urs.cz/item/CS_URS_2023_02/721174043" TargetMode="External" /><Relationship Id="rId3" Type="http://schemas.openxmlformats.org/officeDocument/2006/relationships/hyperlink" Target="https://podminky.urs.cz/item/CS_URS_2023_02/721174045" TargetMode="External" /><Relationship Id="rId4" Type="http://schemas.openxmlformats.org/officeDocument/2006/relationships/hyperlink" Target="https://podminky.urs.cz/item/CS_URS_2023_02/721171808" TargetMode="External" /><Relationship Id="rId5" Type="http://schemas.openxmlformats.org/officeDocument/2006/relationships/hyperlink" Target="https://podminky.urs.cz/item/CS_URS_2023_02/721194105" TargetMode="External" /><Relationship Id="rId6" Type="http://schemas.openxmlformats.org/officeDocument/2006/relationships/hyperlink" Target="https://podminky.urs.cz/item/CS_URS_2023_02/721194109" TargetMode="External" /><Relationship Id="rId7" Type="http://schemas.openxmlformats.org/officeDocument/2006/relationships/hyperlink" Target="https://podminky.urs.cz/item/CS_URS_2023_02/721273153" TargetMode="External" /><Relationship Id="rId8" Type="http://schemas.openxmlformats.org/officeDocument/2006/relationships/hyperlink" Target="https://podminky.urs.cz/item/CS_URS_2023_02/725211603" TargetMode="External" /><Relationship Id="rId9" Type="http://schemas.openxmlformats.org/officeDocument/2006/relationships/hyperlink" Target="https://podminky.urs.cz/item/CS_URS_2023_02/725241111" TargetMode="External" /><Relationship Id="rId10" Type="http://schemas.openxmlformats.org/officeDocument/2006/relationships/hyperlink" Target="https://podminky.urs.cz/item/CS_URS_2023_02/725244122" TargetMode="External" /><Relationship Id="rId11" Type="http://schemas.openxmlformats.org/officeDocument/2006/relationships/hyperlink" Target="https://podminky.urs.cz/item/CS_URS_2023_02/725331111" TargetMode="External" /><Relationship Id="rId12" Type="http://schemas.openxmlformats.org/officeDocument/2006/relationships/hyperlink" Target="https://podminky.urs.cz/item/CS_URS_2023_02/726131041" TargetMode="External" /><Relationship Id="rId13" Type="http://schemas.openxmlformats.org/officeDocument/2006/relationships/hyperlink" Target="https://podminky.urs.cz/item/CS_URS_2023_02/721233112" TargetMode="External" /><Relationship Id="rId14" Type="http://schemas.openxmlformats.org/officeDocument/2006/relationships/hyperlink" Target="https://podminky.urs.cz/item/CS_URS_2023_02/721210822" TargetMode="External" /><Relationship Id="rId15" Type="http://schemas.openxmlformats.org/officeDocument/2006/relationships/hyperlink" Target="https://podminky.urs.cz/item/CS_URS_2023_02/725861102" TargetMode="External" /><Relationship Id="rId16" Type="http://schemas.openxmlformats.org/officeDocument/2006/relationships/hyperlink" Target="https://podminky.urs.cz/item/CS_URS_2023_02/725865311" TargetMode="External" /><Relationship Id="rId17" Type="http://schemas.openxmlformats.org/officeDocument/2006/relationships/hyperlink" Target="https://podminky.urs.cz/item/CS_URS_2023_02/725861301" TargetMode="External" /><Relationship Id="rId18" Type="http://schemas.openxmlformats.org/officeDocument/2006/relationships/hyperlink" Target="https://podminky.urs.cz/item/CS_URS_2023_02/725862103" TargetMode="External" /><Relationship Id="rId19" Type="http://schemas.openxmlformats.org/officeDocument/2006/relationships/hyperlink" Target="https://podminky.urs.cz/item/CS_URS_2023_02/998721201" TargetMode="External" /><Relationship Id="rId20" Type="http://schemas.openxmlformats.org/officeDocument/2006/relationships/hyperlink" Target="https://podminky.urs.cz/item/CS_URS_2023_02/OSTK7" TargetMode="External" /><Relationship Id="rId21" Type="http://schemas.openxmlformats.org/officeDocument/2006/relationships/hyperlink" Target="https://podminky.urs.cz/item/CS_URS_2023_02/722174002K1" TargetMode="External" /><Relationship Id="rId22" Type="http://schemas.openxmlformats.org/officeDocument/2006/relationships/hyperlink" Target="https://podminky.urs.cz/item/CS_URS_2023_02/722174003" TargetMode="External" /><Relationship Id="rId23" Type="http://schemas.openxmlformats.org/officeDocument/2006/relationships/hyperlink" Target="https://podminky.urs.cz/item/CS_URS_2023_02/722174022" TargetMode="External" /><Relationship Id="rId24" Type="http://schemas.openxmlformats.org/officeDocument/2006/relationships/hyperlink" Target="https://podminky.urs.cz/item/CS_URS_2023_02/722174023" TargetMode="External" /><Relationship Id="rId25" Type="http://schemas.openxmlformats.org/officeDocument/2006/relationships/hyperlink" Target="https://podminky.urs.cz/item/CS_URS_2023_02/722130233" TargetMode="External" /><Relationship Id="rId26" Type="http://schemas.openxmlformats.org/officeDocument/2006/relationships/hyperlink" Target="https://podminky.urs.cz/item/CS_URS_2023_02/722130234" TargetMode="External" /><Relationship Id="rId27" Type="http://schemas.openxmlformats.org/officeDocument/2006/relationships/hyperlink" Target="https://podminky.urs.cz/item/CS_URS_2023_02/722190401" TargetMode="External" /><Relationship Id="rId28" Type="http://schemas.openxmlformats.org/officeDocument/2006/relationships/hyperlink" Target="https://podminky.urs.cz/item/CS_URS_2023_02/722230103" TargetMode="External" /><Relationship Id="rId29" Type="http://schemas.openxmlformats.org/officeDocument/2006/relationships/hyperlink" Target="https://podminky.urs.cz/item/CS_URS_2023_02/722263214" TargetMode="External" /><Relationship Id="rId30" Type="http://schemas.openxmlformats.org/officeDocument/2006/relationships/hyperlink" Target="https://podminky.urs.cz/item/CS_URS_2023_02/725811201" TargetMode="External" /><Relationship Id="rId31" Type="http://schemas.openxmlformats.org/officeDocument/2006/relationships/hyperlink" Target="https://podminky.urs.cz/item/CS_URS_2023_02/725813111" TargetMode="External" /><Relationship Id="rId32" Type="http://schemas.openxmlformats.org/officeDocument/2006/relationships/hyperlink" Target="https://podminky.urs.cz/item/CS_URS_2023_02/725821312" TargetMode="External" /><Relationship Id="rId33" Type="http://schemas.openxmlformats.org/officeDocument/2006/relationships/hyperlink" Target="https://podminky.urs.cz/item/CS_URS_2023_02/725822611" TargetMode="External" /><Relationship Id="rId34" Type="http://schemas.openxmlformats.org/officeDocument/2006/relationships/hyperlink" Target="https://podminky.urs.cz/item/CS_URS_2023_02/725841330" TargetMode="External" /><Relationship Id="rId35" Type="http://schemas.openxmlformats.org/officeDocument/2006/relationships/hyperlink" Target="https://podminky.urs.cz/item/CS_URS_2023_02/725821325" TargetMode="External" /><Relationship Id="rId36" Type="http://schemas.openxmlformats.org/officeDocument/2006/relationships/hyperlink" Target="https://podminky.urs.cz/item/CS_URS_2023_02/722250133" TargetMode="External" /><Relationship Id="rId37" Type="http://schemas.openxmlformats.org/officeDocument/2006/relationships/hyperlink" Target="https://podminky.urs.cz/item/CS_URS_2023_02/998722201" TargetMode="External" /><Relationship Id="rId38" Type="http://schemas.openxmlformats.org/officeDocument/2006/relationships/hyperlink" Target="https://podminky.urs.cz/item/CS_URS_2023_02/OSTV8" TargetMode="External" /><Relationship Id="rId39"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74"/>
  <sheetViews>
    <sheetView showGridLines="0" tabSelected="1" workbookViewId="0" topLeftCell="A1"/>
  </sheetViews>
  <sheetFormatPr defaultColWidth="9.140625" defaultRowHeight="12"/>
  <cols>
    <col min="1" max="1" width="8.28125" style="0" customWidth="1"/>
    <col min="2" max="2" width="1.7109375" style="0" customWidth="1"/>
    <col min="3" max="3" width="4.140625" style="0" customWidth="1"/>
    <col min="4" max="33" width="2.7109375" style="0" customWidth="1"/>
    <col min="34" max="34" width="3.28125" style="0" customWidth="1"/>
    <col min="35" max="35" width="31.7109375" style="0" customWidth="1"/>
    <col min="36" max="37" width="2.421875" style="0" customWidth="1"/>
    <col min="38" max="38" width="8.28125" style="0" customWidth="1"/>
    <col min="39" max="39" width="3.28125" style="0" customWidth="1"/>
    <col min="40" max="40" width="13.28125" style="0" customWidth="1"/>
    <col min="41" max="41" width="7.421875" style="0" customWidth="1"/>
    <col min="42" max="42" width="4.140625" style="0" customWidth="1"/>
    <col min="43" max="43" width="15.7109375" style="0" customWidth="1"/>
    <col min="44" max="44" width="13.7109375" style="0" customWidth="1"/>
    <col min="45" max="47" width="25.8515625" style="0" hidden="1" customWidth="1"/>
    <col min="48" max="49" width="21.7109375" style="0" hidden="1" customWidth="1"/>
    <col min="50" max="51" width="25.00390625" style="0" hidden="1" customWidth="1"/>
    <col min="52" max="52" width="21.7109375" style="0" hidden="1" customWidth="1"/>
    <col min="53" max="53" width="19.140625" style="0" hidden="1" customWidth="1"/>
    <col min="54" max="54" width="25.00390625" style="0" hidden="1" customWidth="1"/>
    <col min="55" max="55" width="21.7109375" style="0" hidden="1" customWidth="1"/>
    <col min="56" max="56" width="19.140625" style="0" hidden="1" customWidth="1"/>
    <col min="57" max="57" width="66.421875" style="0" customWidth="1"/>
    <col min="71" max="91" width="9.28125" style="0" hidden="1" customWidth="1"/>
  </cols>
  <sheetData>
    <row r="1" spans="1:74" ht="12">
      <c r="A1" s="17" t="s">
        <v>0</v>
      </c>
      <c r="AZ1" s="17" t="s">
        <v>1</v>
      </c>
      <c r="BA1" s="17" t="s">
        <v>2</v>
      </c>
      <c r="BB1" s="17" t="s">
        <v>3</v>
      </c>
      <c r="BT1" s="17" t="s">
        <v>4</v>
      </c>
      <c r="BU1" s="17" t="s">
        <v>4</v>
      </c>
      <c r="BV1" s="17" t="s">
        <v>5</v>
      </c>
    </row>
    <row r="2" spans="44:72" ht="36.95" customHeight="1">
      <c r="AR2" s="295"/>
      <c r="AS2" s="295"/>
      <c r="AT2" s="295"/>
      <c r="AU2" s="295"/>
      <c r="AV2" s="295"/>
      <c r="AW2" s="295"/>
      <c r="AX2" s="295"/>
      <c r="AY2" s="295"/>
      <c r="AZ2" s="295"/>
      <c r="BA2" s="295"/>
      <c r="BB2" s="295"/>
      <c r="BC2" s="295"/>
      <c r="BD2" s="295"/>
      <c r="BE2" s="295"/>
      <c r="BS2" s="18" t="s">
        <v>6</v>
      </c>
      <c r="BT2" s="18" t="s">
        <v>7</v>
      </c>
    </row>
    <row r="3" spans="2:72"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ht="24.95" customHeight="1">
      <c r="B4" s="21"/>
      <c r="D4" s="22" t="s">
        <v>9</v>
      </c>
      <c r="AR4" s="21"/>
      <c r="AS4" s="23" t="s">
        <v>10</v>
      </c>
      <c r="BE4" s="24" t="s">
        <v>11</v>
      </c>
      <c r="BS4" s="18" t="s">
        <v>12</v>
      </c>
    </row>
    <row r="5" spans="2:71" ht="12" customHeight="1">
      <c r="B5" s="21"/>
      <c r="D5" s="25" t="s">
        <v>13</v>
      </c>
      <c r="K5" s="294" t="s">
        <v>14</v>
      </c>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R5" s="21"/>
      <c r="BE5" s="291" t="s">
        <v>15</v>
      </c>
      <c r="BS5" s="18" t="s">
        <v>6</v>
      </c>
    </row>
    <row r="6" spans="2:71" ht="36.95" customHeight="1">
      <c r="B6" s="21"/>
      <c r="D6" s="27" t="s">
        <v>16</v>
      </c>
      <c r="K6" s="296" t="s">
        <v>17</v>
      </c>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295"/>
      <c r="AL6" s="295"/>
      <c r="AM6" s="295"/>
      <c r="AN6" s="295"/>
      <c r="AO6" s="295"/>
      <c r="AR6" s="21"/>
      <c r="BE6" s="292"/>
      <c r="BS6" s="18" t="s">
        <v>6</v>
      </c>
    </row>
    <row r="7" spans="2:71" ht="12" customHeight="1">
      <c r="B7" s="21"/>
      <c r="D7" s="28" t="s">
        <v>18</v>
      </c>
      <c r="K7" s="26" t="s">
        <v>19</v>
      </c>
      <c r="AK7" s="28" t="s">
        <v>20</v>
      </c>
      <c r="AN7" s="26" t="s">
        <v>19</v>
      </c>
      <c r="AR7" s="21"/>
      <c r="BE7" s="292"/>
      <c r="BS7" s="18" t="s">
        <v>6</v>
      </c>
    </row>
    <row r="8" spans="2:71" ht="12" customHeight="1">
      <c r="B8" s="21"/>
      <c r="D8" s="28" t="s">
        <v>21</v>
      </c>
      <c r="K8" s="26" t="s">
        <v>22</v>
      </c>
      <c r="AK8" s="28" t="s">
        <v>23</v>
      </c>
      <c r="AN8" s="29" t="s">
        <v>24</v>
      </c>
      <c r="AR8" s="21"/>
      <c r="BE8" s="292"/>
      <c r="BS8" s="18" t="s">
        <v>6</v>
      </c>
    </row>
    <row r="9" spans="2:71" ht="14.45" customHeight="1">
      <c r="B9" s="21"/>
      <c r="AR9" s="21"/>
      <c r="BE9" s="292"/>
      <c r="BS9" s="18" t="s">
        <v>6</v>
      </c>
    </row>
    <row r="10" spans="2:71" ht="12" customHeight="1">
      <c r="B10" s="21"/>
      <c r="D10" s="28" t="s">
        <v>25</v>
      </c>
      <c r="AK10" s="28" t="s">
        <v>26</v>
      </c>
      <c r="AN10" s="26" t="s">
        <v>27</v>
      </c>
      <c r="AR10" s="21"/>
      <c r="BE10" s="292"/>
      <c r="BS10" s="18" t="s">
        <v>6</v>
      </c>
    </row>
    <row r="11" spans="2:71" ht="18.4" customHeight="1">
      <c r="B11" s="21"/>
      <c r="E11" s="26" t="s">
        <v>28</v>
      </c>
      <c r="AK11" s="28" t="s">
        <v>29</v>
      </c>
      <c r="AN11" s="26" t="s">
        <v>19</v>
      </c>
      <c r="AR11" s="21"/>
      <c r="BE11" s="292"/>
      <c r="BS11" s="18" t="s">
        <v>6</v>
      </c>
    </row>
    <row r="12" spans="2:71" ht="6.95" customHeight="1">
      <c r="B12" s="21"/>
      <c r="AR12" s="21"/>
      <c r="BE12" s="292"/>
      <c r="BS12" s="18" t="s">
        <v>6</v>
      </c>
    </row>
    <row r="13" spans="2:71" ht="12" customHeight="1">
      <c r="B13" s="21"/>
      <c r="D13" s="28" t="s">
        <v>30</v>
      </c>
      <c r="AK13" s="28" t="s">
        <v>26</v>
      </c>
      <c r="AN13" s="30" t="s">
        <v>31</v>
      </c>
      <c r="AR13" s="21"/>
      <c r="BE13" s="292"/>
      <c r="BS13" s="18" t="s">
        <v>6</v>
      </c>
    </row>
    <row r="14" spans="2:71" ht="12.75">
      <c r="B14" s="21"/>
      <c r="E14" s="297" t="s">
        <v>31</v>
      </c>
      <c r="F14" s="298"/>
      <c r="G14" s="298"/>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8" t="s">
        <v>29</v>
      </c>
      <c r="AN14" s="30" t="s">
        <v>31</v>
      </c>
      <c r="AR14" s="21"/>
      <c r="BE14" s="292"/>
      <c r="BS14" s="18" t="s">
        <v>6</v>
      </c>
    </row>
    <row r="15" spans="2:71" ht="6.95" customHeight="1">
      <c r="B15" s="21"/>
      <c r="AR15" s="21"/>
      <c r="BE15" s="292"/>
      <c r="BS15" s="18" t="s">
        <v>4</v>
      </c>
    </row>
    <row r="16" spans="2:71" ht="12" customHeight="1">
      <c r="B16" s="21"/>
      <c r="D16" s="28" t="s">
        <v>32</v>
      </c>
      <c r="AK16" s="28" t="s">
        <v>26</v>
      </c>
      <c r="AN16" s="26" t="s">
        <v>33</v>
      </c>
      <c r="AR16" s="21"/>
      <c r="BE16" s="292"/>
      <c r="BS16" s="18" t="s">
        <v>4</v>
      </c>
    </row>
    <row r="17" spans="2:71" ht="18.4" customHeight="1">
      <c r="B17" s="21"/>
      <c r="E17" s="26" t="s">
        <v>34</v>
      </c>
      <c r="AK17" s="28" t="s">
        <v>29</v>
      </c>
      <c r="AN17" s="26" t="s">
        <v>19</v>
      </c>
      <c r="AR17" s="21"/>
      <c r="BE17" s="292"/>
      <c r="BS17" s="18" t="s">
        <v>35</v>
      </c>
    </row>
    <row r="18" spans="2:71" ht="6.95" customHeight="1">
      <c r="B18" s="21"/>
      <c r="AR18" s="21"/>
      <c r="BE18" s="292"/>
      <c r="BS18" s="18" t="s">
        <v>6</v>
      </c>
    </row>
    <row r="19" spans="2:71" ht="12" customHeight="1">
      <c r="B19" s="21"/>
      <c r="D19" s="28" t="s">
        <v>36</v>
      </c>
      <c r="AK19" s="28" t="s">
        <v>26</v>
      </c>
      <c r="AN19" s="26" t="s">
        <v>19</v>
      </c>
      <c r="AR19" s="21"/>
      <c r="BE19" s="292"/>
      <c r="BS19" s="18" t="s">
        <v>6</v>
      </c>
    </row>
    <row r="20" spans="2:71" ht="18.4" customHeight="1">
      <c r="B20" s="21"/>
      <c r="E20" s="26" t="s">
        <v>37</v>
      </c>
      <c r="AK20" s="28" t="s">
        <v>29</v>
      </c>
      <c r="AN20" s="26" t="s">
        <v>19</v>
      </c>
      <c r="AR20" s="21"/>
      <c r="BE20" s="292"/>
      <c r="BS20" s="18" t="s">
        <v>4</v>
      </c>
    </row>
    <row r="21" spans="2:57" ht="6.95" customHeight="1">
      <c r="B21" s="21"/>
      <c r="AR21" s="21"/>
      <c r="BE21" s="292"/>
    </row>
    <row r="22" spans="2:57" ht="12" customHeight="1">
      <c r="B22" s="21"/>
      <c r="D22" s="28" t="s">
        <v>38</v>
      </c>
      <c r="AR22" s="21"/>
      <c r="BE22" s="292"/>
    </row>
    <row r="23" spans="2:57" ht="47.25" customHeight="1">
      <c r="B23" s="21"/>
      <c r="E23" s="299" t="s">
        <v>39</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R23" s="21"/>
      <c r="BE23" s="292"/>
    </row>
    <row r="24" spans="2:57" ht="6.95" customHeight="1">
      <c r="B24" s="21"/>
      <c r="AR24" s="21"/>
      <c r="BE24" s="292"/>
    </row>
    <row r="25" spans="2:57"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292"/>
    </row>
    <row r="26" spans="2:57" s="1" customFormat="1" ht="25.9" customHeight="1">
      <c r="B26" s="33"/>
      <c r="D26" s="34" t="s">
        <v>40</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300">
        <f>ROUND(AG54,2)</f>
        <v>0</v>
      </c>
      <c r="AL26" s="301"/>
      <c r="AM26" s="301"/>
      <c r="AN26" s="301"/>
      <c r="AO26" s="301"/>
      <c r="AR26" s="33"/>
      <c r="BE26" s="292"/>
    </row>
    <row r="27" spans="2:57" s="1" customFormat="1" ht="6.95" customHeight="1">
      <c r="B27" s="33"/>
      <c r="AR27" s="33"/>
      <c r="BE27" s="292"/>
    </row>
    <row r="28" spans="2:57" s="1" customFormat="1" ht="12.75">
      <c r="B28" s="33"/>
      <c r="L28" s="302" t="s">
        <v>41</v>
      </c>
      <c r="M28" s="302"/>
      <c r="N28" s="302"/>
      <c r="O28" s="302"/>
      <c r="P28" s="302"/>
      <c r="W28" s="302" t="s">
        <v>42</v>
      </c>
      <c r="X28" s="302"/>
      <c r="Y28" s="302"/>
      <c r="Z28" s="302"/>
      <c r="AA28" s="302"/>
      <c r="AB28" s="302"/>
      <c r="AC28" s="302"/>
      <c r="AD28" s="302"/>
      <c r="AE28" s="302"/>
      <c r="AK28" s="302" t="s">
        <v>43</v>
      </c>
      <c r="AL28" s="302"/>
      <c r="AM28" s="302"/>
      <c r="AN28" s="302"/>
      <c r="AO28" s="302"/>
      <c r="AR28" s="33"/>
      <c r="BE28" s="292"/>
    </row>
    <row r="29" spans="2:57" s="2" customFormat="1" ht="14.45" customHeight="1">
      <c r="B29" s="37"/>
      <c r="D29" s="28" t="s">
        <v>44</v>
      </c>
      <c r="F29" s="28" t="s">
        <v>45</v>
      </c>
      <c r="L29" s="305">
        <v>0.21</v>
      </c>
      <c r="M29" s="304"/>
      <c r="N29" s="304"/>
      <c r="O29" s="304"/>
      <c r="P29" s="304"/>
      <c r="W29" s="303">
        <f>ROUND(AZ54,2)</f>
        <v>0</v>
      </c>
      <c r="X29" s="304"/>
      <c r="Y29" s="304"/>
      <c r="Z29" s="304"/>
      <c r="AA29" s="304"/>
      <c r="AB29" s="304"/>
      <c r="AC29" s="304"/>
      <c r="AD29" s="304"/>
      <c r="AE29" s="304"/>
      <c r="AK29" s="303">
        <f>ROUND(AV54,2)</f>
        <v>0</v>
      </c>
      <c r="AL29" s="304"/>
      <c r="AM29" s="304"/>
      <c r="AN29" s="304"/>
      <c r="AO29" s="304"/>
      <c r="AR29" s="37"/>
      <c r="BE29" s="293"/>
    </row>
    <row r="30" spans="2:57" s="2" customFormat="1" ht="14.45" customHeight="1">
      <c r="B30" s="37"/>
      <c r="F30" s="28" t="s">
        <v>46</v>
      </c>
      <c r="L30" s="305">
        <v>0.15</v>
      </c>
      <c r="M30" s="304"/>
      <c r="N30" s="304"/>
      <c r="O30" s="304"/>
      <c r="P30" s="304"/>
      <c r="W30" s="303">
        <f>ROUND(BA54,2)</f>
        <v>0</v>
      </c>
      <c r="X30" s="304"/>
      <c r="Y30" s="304"/>
      <c r="Z30" s="304"/>
      <c r="AA30" s="304"/>
      <c r="AB30" s="304"/>
      <c r="AC30" s="304"/>
      <c r="AD30" s="304"/>
      <c r="AE30" s="304"/>
      <c r="AK30" s="303">
        <f>ROUND(AW54,2)</f>
        <v>0</v>
      </c>
      <c r="AL30" s="304"/>
      <c r="AM30" s="304"/>
      <c r="AN30" s="304"/>
      <c r="AO30" s="304"/>
      <c r="AR30" s="37"/>
      <c r="BE30" s="293"/>
    </row>
    <row r="31" spans="2:57" s="2" customFormat="1" ht="14.45" customHeight="1" hidden="1">
      <c r="B31" s="37"/>
      <c r="F31" s="28" t="s">
        <v>47</v>
      </c>
      <c r="L31" s="305">
        <v>0.21</v>
      </c>
      <c r="M31" s="304"/>
      <c r="N31" s="304"/>
      <c r="O31" s="304"/>
      <c r="P31" s="304"/>
      <c r="W31" s="303">
        <f>ROUND(BB54,2)</f>
        <v>0</v>
      </c>
      <c r="X31" s="304"/>
      <c r="Y31" s="304"/>
      <c r="Z31" s="304"/>
      <c r="AA31" s="304"/>
      <c r="AB31" s="304"/>
      <c r="AC31" s="304"/>
      <c r="AD31" s="304"/>
      <c r="AE31" s="304"/>
      <c r="AK31" s="303">
        <v>0</v>
      </c>
      <c r="AL31" s="304"/>
      <c r="AM31" s="304"/>
      <c r="AN31" s="304"/>
      <c r="AO31" s="304"/>
      <c r="AR31" s="37"/>
      <c r="BE31" s="293"/>
    </row>
    <row r="32" spans="2:57" s="2" customFormat="1" ht="14.45" customHeight="1" hidden="1">
      <c r="B32" s="37"/>
      <c r="F32" s="28" t="s">
        <v>48</v>
      </c>
      <c r="L32" s="305">
        <v>0.15</v>
      </c>
      <c r="M32" s="304"/>
      <c r="N32" s="304"/>
      <c r="O32" s="304"/>
      <c r="P32" s="304"/>
      <c r="W32" s="303">
        <f>ROUND(BC54,2)</f>
        <v>0</v>
      </c>
      <c r="X32" s="304"/>
      <c r="Y32" s="304"/>
      <c r="Z32" s="304"/>
      <c r="AA32" s="304"/>
      <c r="AB32" s="304"/>
      <c r="AC32" s="304"/>
      <c r="AD32" s="304"/>
      <c r="AE32" s="304"/>
      <c r="AK32" s="303">
        <v>0</v>
      </c>
      <c r="AL32" s="304"/>
      <c r="AM32" s="304"/>
      <c r="AN32" s="304"/>
      <c r="AO32" s="304"/>
      <c r="AR32" s="37"/>
      <c r="BE32" s="293"/>
    </row>
    <row r="33" spans="2:44" s="2" customFormat="1" ht="14.45" customHeight="1" hidden="1">
      <c r="B33" s="37"/>
      <c r="F33" s="28" t="s">
        <v>49</v>
      </c>
      <c r="L33" s="305">
        <v>0</v>
      </c>
      <c r="M33" s="304"/>
      <c r="N33" s="304"/>
      <c r="O33" s="304"/>
      <c r="P33" s="304"/>
      <c r="W33" s="303">
        <f>ROUND(BD54,2)</f>
        <v>0</v>
      </c>
      <c r="X33" s="304"/>
      <c r="Y33" s="304"/>
      <c r="Z33" s="304"/>
      <c r="AA33" s="304"/>
      <c r="AB33" s="304"/>
      <c r="AC33" s="304"/>
      <c r="AD33" s="304"/>
      <c r="AE33" s="304"/>
      <c r="AK33" s="303">
        <v>0</v>
      </c>
      <c r="AL33" s="304"/>
      <c r="AM33" s="304"/>
      <c r="AN33" s="304"/>
      <c r="AO33" s="304"/>
      <c r="AR33" s="37"/>
    </row>
    <row r="34" spans="2:44" s="1" customFormat="1" ht="6.95" customHeight="1">
      <c r="B34" s="33"/>
      <c r="AR34" s="33"/>
    </row>
    <row r="35" spans="2:44" s="1" customFormat="1" ht="25.9" customHeight="1">
      <c r="B35" s="33"/>
      <c r="C35" s="38"/>
      <c r="D35" s="39" t="s">
        <v>50</v>
      </c>
      <c r="E35" s="40"/>
      <c r="F35" s="40"/>
      <c r="G35" s="40"/>
      <c r="H35" s="40"/>
      <c r="I35" s="40"/>
      <c r="J35" s="40"/>
      <c r="K35" s="40"/>
      <c r="L35" s="40"/>
      <c r="M35" s="40"/>
      <c r="N35" s="40"/>
      <c r="O35" s="40"/>
      <c r="P35" s="40"/>
      <c r="Q35" s="40"/>
      <c r="R35" s="40"/>
      <c r="S35" s="40"/>
      <c r="T35" s="41" t="s">
        <v>51</v>
      </c>
      <c r="U35" s="40"/>
      <c r="V35" s="40"/>
      <c r="W35" s="40"/>
      <c r="X35" s="309" t="s">
        <v>52</v>
      </c>
      <c r="Y35" s="307"/>
      <c r="Z35" s="307"/>
      <c r="AA35" s="307"/>
      <c r="AB35" s="307"/>
      <c r="AC35" s="40"/>
      <c r="AD35" s="40"/>
      <c r="AE35" s="40"/>
      <c r="AF35" s="40"/>
      <c r="AG35" s="40"/>
      <c r="AH35" s="40"/>
      <c r="AI35" s="40"/>
      <c r="AJ35" s="40"/>
      <c r="AK35" s="306">
        <f>SUM(AK26:AK33)</f>
        <v>0</v>
      </c>
      <c r="AL35" s="307"/>
      <c r="AM35" s="307"/>
      <c r="AN35" s="307"/>
      <c r="AO35" s="308"/>
      <c r="AP35" s="38"/>
      <c r="AQ35" s="38"/>
      <c r="AR35" s="33"/>
    </row>
    <row r="36" spans="2:44" s="1" customFormat="1" ht="6.95" customHeight="1">
      <c r="B36" s="33"/>
      <c r="AR36" s="33"/>
    </row>
    <row r="37" spans="2:44" s="1" customFormat="1" ht="6.95" customHeight="1">
      <c r="B37" s="42"/>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33"/>
    </row>
    <row r="41" spans="2:44" s="1" customFormat="1" ht="6.95" customHeight="1">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33"/>
    </row>
    <row r="42" spans="2:44" s="1" customFormat="1" ht="24.95" customHeight="1">
      <c r="B42" s="33"/>
      <c r="C42" s="22" t="s">
        <v>53</v>
      </c>
      <c r="AR42" s="33"/>
    </row>
    <row r="43" spans="2:44" s="1" customFormat="1" ht="6.95" customHeight="1">
      <c r="B43" s="33"/>
      <c r="AR43" s="33"/>
    </row>
    <row r="44" spans="2:44" s="3" customFormat="1" ht="12" customHeight="1">
      <c r="B44" s="46"/>
      <c r="C44" s="28" t="s">
        <v>13</v>
      </c>
      <c r="L44" s="3" t="str">
        <f>K5</f>
        <v>2023_03_akt01</v>
      </c>
      <c r="AR44" s="46"/>
    </row>
    <row r="45" spans="2:44" s="4" customFormat="1" ht="36.95" customHeight="1">
      <c r="B45" s="47"/>
      <c r="C45" s="48" t="s">
        <v>16</v>
      </c>
      <c r="L45" s="288" t="str">
        <f>K6</f>
        <v>Nástavba na objektu DPS Malkovského 603</v>
      </c>
      <c r="M45" s="289"/>
      <c r="N45" s="289"/>
      <c r="O45" s="289"/>
      <c r="P45" s="289"/>
      <c r="Q45" s="289"/>
      <c r="R45" s="289"/>
      <c r="S45" s="289"/>
      <c r="T45" s="289"/>
      <c r="U45" s="289"/>
      <c r="V45" s="289"/>
      <c r="W45" s="289"/>
      <c r="X45" s="289"/>
      <c r="Y45" s="289"/>
      <c r="Z45" s="289"/>
      <c r="AA45" s="289"/>
      <c r="AB45" s="289"/>
      <c r="AC45" s="289"/>
      <c r="AD45" s="289"/>
      <c r="AE45" s="289"/>
      <c r="AF45" s="289"/>
      <c r="AG45" s="289"/>
      <c r="AH45" s="289"/>
      <c r="AI45" s="289"/>
      <c r="AJ45" s="289"/>
      <c r="AK45" s="289"/>
      <c r="AL45" s="289"/>
      <c r="AM45" s="289"/>
      <c r="AN45" s="289"/>
      <c r="AO45" s="289"/>
      <c r="AR45" s="47"/>
    </row>
    <row r="46" spans="2:44" s="1" customFormat="1" ht="6.95" customHeight="1">
      <c r="B46" s="33"/>
      <c r="AR46" s="33"/>
    </row>
    <row r="47" spans="2:44" s="1" customFormat="1" ht="12" customHeight="1">
      <c r="B47" s="33"/>
      <c r="C47" s="28" t="s">
        <v>21</v>
      </c>
      <c r="L47" s="49" t="str">
        <f>IF(K8="","",K8)</f>
        <v>Malkovského 603, Letňany</v>
      </c>
      <c r="AI47" s="28" t="s">
        <v>23</v>
      </c>
      <c r="AM47" s="317" t="str">
        <f>IF(AN8="","",AN8)</f>
        <v>23. 11. 2023</v>
      </c>
      <c r="AN47" s="317"/>
      <c r="AR47" s="33"/>
    </row>
    <row r="48" spans="2:44" s="1" customFormat="1" ht="6.95" customHeight="1">
      <c r="B48" s="33"/>
      <c r="AR48" s="33"/>
    </row>
    <row r="49" spans="2:56" s="1" customFormat="1" ht="25.7" customHeight="1">
      <c r="B49" s="33"/>
      <c r="C49" s="28" t="s">
        <v>25</v>
      </c>
      <c r="L49" s="3" t="str">
        <f>IF(E11="","",E11)</f>
        <v>Městská část Praha 18</v>
      </c>
      <c r="AI49" s="28" t="s">
        <v>32</v>
      </c>
      <c r="AM49" s="318" t="str">
        <f>IF(E17="","",E17)</f>
        <v>Architektonická kancelář Křivka s.r.o.</v>
      </c>
      <c r="AN49" s="319"/>
      <c r="AO49" s="319"/>
      <c r="AP49" s="319"/>
      <c r="AR49" s="33"/>
      <c r="AS49" s="320" t="s">
        <v>54</v>
      </c>
      <c r="AT49" s="321"/>
      <c r="AU49" s="51"/>
      <c r="AV49" s="51"/>
      <c r="AW49" s="51"/>
      <c r="AX49" s="51"/>
      <c r="AY49" s="51"/>
      <c r="AZ49" s="51"/>
      <c r="BA49" s="51"/>
      <c r="BB49" s="51"/>
      <c r="BC49" s="51"/>
      <c r="BD49" s="52"/>
    </row>
    <row r="50" spans="2:56" s="1" customFormat="1" ht="15.2" customHeight="1">
      <c r="B50" s="33"/>
      <c r="C50" s="28" t="s">
        <v>30</v>
      </c>
      <c r="L50" s="3" t="str">
        <f>IF(E14="Vyplň údaj","",E14)</f>
        <v/>
      </c>
      <c r="AI50" s="28" t="s">
        <v>36</v>
      </c>
      <c r="AM50" s="318" t="str">
        <f>IF(E20="","",E20)</f>
        <v xml:space="preserve"> </v>
      </c>
      <c r="AN50" s="319"/>
      <c r="AO50" s="319"/>
      <c r="AP50" s="319"/>
      <c r="AR50" s="33"/>
      <c r="AS50" s="322"/>
      <c r="AT50" s="323"/>
      <c r="BD50" s="54"/>
    </row>
    <row r="51" spans="2:56" s="1" customFormat="1" ht="10.9" customHeight="1">
      <c r="B51" s="33"/>
      <c r="AR51" s="33"/>
      <c r="AS51" s="322"/>
      <c r="AT51" s="323"/>
      <c r="BD51" s="54"/>
    </row>
    <row r="52" spans="2:56" s="1" customFormat="1" ht="29.25" customHeight="1">
      <c r="B52" s="33"/>
      <c r="C52" s="283" t="s">
        <v>55</v>
      </c>
      <c r="D52" s="284"/>
      <c r="E52" s="284"/>
      <c r="F52" s="284"/>
      <c r="G52" s="284"/>
      <c r="H52" s="55"/>
      <c r="I52" s="287" t="s">
        <v>56</v>
      </c>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310" t="s">
        <v>57</v>
      </c>
      <c r="AH52" s="284"/>
      <c r="AI52" s="284"/>
      <c r="AJ52" s="284"/>
      <c r="AK52" s="284"/>
      <c r="AL52" s="284"/>
      <c r="AM52" s="284"/>
      <c r="AN52" s="287" t="s">
        <v>58</v>
      </c>
      <c r="AO52" s="284"/>
      <c r="AP52" s="284"/>
      <c r="AQ52" s="56" t="s">
        <v>59</v>
      </c>
      <c r="AR52" s="33"/>
      <c r="AS52" s="57" t="s">
        <v>60</v>
      </c>
      <c r="AT52" s="58" t="s">
        <v>61</v>
      </c>
      <c r="AU52" s="58" t="s">
        <v>62</v>
      </c>
      <c r="AV52" s="58" t="s">
        <v>63</v>
      </c>
      <c r="AW52" s="58" t="s">
        <v>64</v>
      </c>
      <c r="AX52" s="58" t="s">
        <v>65</v>
      </c>
      <c r="AY52" s="58" t="s">
        <v>66</v>
      </c>
      <c r="AZ52" s="58" t="s">
        <v>67</v>
      </c>
      <c r="BA52" s="58" t="s">
        <v>68</v>
      </c>
      <c r="BB52" s="58" t="s">
        <v>69</v>
      </c>
      <c r="BC52" s="58" t="s">
        <v>70</v>
      </c>
      <c r="BD52" s="59" t="s">
        <v>71</v>
      </c>
    </row>
    <row r="53" spans="2:56" s="1" customFormat="1" ht="10.9" customHeight="1">
      <c r="B53" s="33"/>
      <c r="AR53" s="33"/>
      <c r="AS53" s="60"/>
      <c r="AT53" s="51"/>
      <c r="AU53" s="51"/>
      <c r="AV53" s="51"/>
      <c r="AW53" s="51"/>
      <c r="AX53" s="51"/>
      <c r="AY53" s="51"/>
      <c r="AZ53" s="51"/>
      <c r="BA53" s="51"/>
      <c r="BB53" s="51"/>
      <c r="BC53" s="51"/>
      <c r="BD53" s="52"/>
    </row>
    <row r="54" spans="2:90" s="5" customFormat="1" ht="32.45" customHeight="1">
      <c r="B54" s="61"/>
      <c r="C54" s="62" t="s">
        <v>72</v>
      </c>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290">
        <f>ROUND(AG55+AG56+SUM(AG68:AG70),2)</f>
        <v>0</v>
      </c>
      <c r="AH54" s="290"/>
      <c r="AI54" s="290"/>
      <c r="AJ54" s="290"/>
      <c r="AK54" s="290"/>
      <c r="AL54" s="290"/>
      <c r="AM54" s="290"/>
      <c r="AN54" s="324">
        <f aca="true" t="shared" si="0" ref="AN54:AN72">SUM(AG54,AT54)</f>
        <v>0</v>
      </c>
      <c r="AO54" s="324"/>
      <c r="AP54" s="324"/>
      <c r="AQ54" s="65" t="s">
        <v>19</v>
      </c>
      <c r="AR54" s="61"/>
      <c r="AS54" s="66">
        <f>ROUND(AS55+AS56+SUM(AS68:AS70),2)</f>
        <v>0</v>
      </c>
      <c r="AT54" s="67">
        <f aca="true" t="shared" si="1" ref="AT54:AT72">ROUND(SUM(AV54:AW54),2)</f>
        <v>0</v>
      </c>
      <c r="AU54" s="68">
        <f>ROUND(AU55+AU56+SUM(AU68:AU70),5)</f>
        <v>0</v>
      </c>
      <c r="AV54" s="67">
        <f>ROUND(AZ54*L29,2)</f>
        <v>0</v>
      </c>
      <c r="AW54" s="67">
        <f>ROUND(BA54*L30,2)</f>
        <v>0</v>
      </c>
      <c r="AX54" s="67">
        <f>ROUND(BB54*L29,2)</f>
        <v>0</v>
      </c>
      <c r="AY54" s="67">
        <f>ROUND(BC54*L30,2)</f>
        <v>0</v>
      </c>
      <c r="AZ54" s="67">
        <f>ROUND(AZ55+AZ56+SUM(AZ68:AZ70),2)</f>
        <v>0</v>
      </c>
      <c r="BA54" s="67">
        <f>ROUND(BA55+BA56+SUM(BA68:BA70),2)</f>
        <v>0</v>
      </c>
      <c r="BB54" s="67">
        <f>ROUND(BB55+BB56+SUM(BB68:BB70),2)</f>
        <v>0</v>
      </c>
      <c r="BC54" s="67">
        <f>ROUND(BC55+BC56+SUM(BC68:BC70),2)</f>
        <v>0</v>
      </c>
      <c r="BD54" s="69">
        <f>ROUND(BD55+BD56+SUM(BD68:BD70),2)</f>
        <v>0</v>
      </c>
      <c r="BS54" s="70" t="s">
        <v>73</v>
      </c>
      <c r="BT54" s="70" t="s">
        <v>74</v>
      </c>
      <c r="BU54" s="71" t="s">
        <v>75</v>
      </c>
      <c r="BV54" s="70" t="s">
        <v>76</v>
      </c>
      <c r="BW54" s="70" t="s">
        <v>5</v>
      </c>
      <c r="BX54" s="70" t="s">
        <v>77</v>
      </c>
      <c r="CL54" s="70" t="s">
        <v>19</v>
      </c>
    </row>
    <row r="55" spans="1:91" s="6" customFormat="1" ht="24.75" customHeight="1">
      <c r="A55" s="72" t="s">
        <v>78</v>
      </c>
      <c r="B55" s="73"/>
      <c r="C55" s="74"/>
      <c r="D55" s="285" t="s">
        <v>79</v>
      </c>
      <c r="E55" s="285"/>
      <c r="F55" s="285"/>
      <c r="G55" s="285"/>
      <c r="H55" s="285"/>
      <c r="I55" s="75"/>
      <c r="J55" s="285" t="s">
        <v>80</v>
      </c>
      <c r="K55" s="285"/>
      <c r="L55" s="285"/>
      <c r="M55" s="285"/>
      <c r="N55" s="285"/>
      <c r="O55" s="285"/>
      <c r="P55" s="285"/>
      <c r="Q55" s="285"/>
      <c r="R55" s="285"/>
      <c r="S55" s="285"/>
      <c r="T55" s="285"/>
      <c r="U55" s="285"/>
      <c r="V55" s="285"/>
      <c r="W55" s="285"/>
      <c r="X55" s="285"/>
      <c r="Y55" s="285"/>
      <c r="Z55" s="285"/>
      <c r="AA55" s="285"/>
      <c r="AB55" s="285"/>
      <c r="AC55" s="285"/>
      <c r="AD55" s="285"/>
      <c r="AE55" s="285"/>
      <c r="AF55" s="285"/>
      <c r="AG55" s="316">
        <f>'SO 01_A - Bourací a přípr...'!J30</f>
        <v>0</v>
      </c>
      <c r="AH55" s="315"/>
      <c r="AI55" s="315"/>
      <c r="AJ55" s="315"/>
      <c r="AK55" s="315"/>
      <c r="AL55" s="315"/>
      <c r="AM55" s="315"/>
      <c r="AN55" s="316">
        <f t="shared" si="0"/>
        <v>0</v>
      </c>
      <c r="AO55" s="315"/>
      <c r="AP55" s="315"/>
      <c r="AQ55" s="76" t="s">
        <v>81</v>
      </c>
      <c r="AR55" s="73"/>
      <c r="AS55" s="77">
        <v>0</v>
      </c>
      <c r="AT55" s="78">
        <f t="shared" si="1"/>
        <v>0</v>
      </c>
      <c r="AU55" s="79">
        <f>'SO 01_A - Bourací a přípr...'!P87</f>
        <v>0</v>
      </c>
      <c r="AV55" s="78">
        <f>'SO 01_A - Bourací a přípr...'!J33</f>
        <v>0</v>
      </c>
      <c r="AW55" s="78">
        <f>'SO 01_A - Bourací a přípr...'!J34</f>
        <v>0</v>
      </c>
      <c r="AX55" s="78">
        <f>'SO 01_A - Bourací a přípr...'!J35</f>
        <v>0</v>
      </c>
      <c r="AY55" s="78">
        <f>'SO 01_A - Bourací a přípr...'!J36</f>
        <v>0</v>
      </c>
      <c r="AZ55" s="78">
        <f>'SO 01_A - Bourací a přípr...'!F33</f>
        <v>0</v>
      </c>
      <c r="BA55" s="78">
        <f>'SO 01_A - Bourací a přípr...'!F34</f>
        <v>0</v>
      </c>
      <c r="BB55" s="78">
        <f>'SO 01_A - Bourací a přípr...'!F35</f>
        <v>0</v>
      </c>
      <c r="BC55" s="78">
        <f>'SO 01_A - Bourací a přípr...'!F36</f>
        <v>0</v>
      </c>
      <c r="BD55" s="80">
        <f>'SO 01_A - Bourací a přípr...'!F37</f>
        <v>0</v>
      </c>
      <c r="BT55" s="81" t="s">
        <v>82</v>
      </c>
      <c r="BV55" s="81" t="s">
        <v>76</v>
      </c>
      <c r="BW55" s="81" t="s">
        <v>83</v>
      </c>
      <c r="BX55" s="81" t="s">
        <v>5</v>
      </c>
      <c r="CL55" s="81" t="s">
        <v>19</v>
      </c>
      <c r="CM55" s="81" t="s">
        <v>82</v>
      </c>
    </row>
    <row r="56" spans="2:91" s="6" customFormat="1" ht="24.75" customHeight="1">
      <c r="B56" s="73"/>
      <c r="C56" s="74"/>
      <c r="D56" s="285" t="s">
        <v>84</v>
      </c>
      <c r="E56" s="285"/>
      <c r="F56" s="285"/>
      <c r="G56" s="285"/>
      <c r="H56" s="285"/>
      <c r="I56" s="75"/>
      <c r="J56" s="285" t="s">
        <v>85</v>
      </c>
      <c r="K56" s="285"/>
      <c r="L56" s="285"/>
      <c r="M56" s="285"/>
      <c r="N56" s="285"/>
      <c r="O56" s="285"/>
      <c r="P56" s="285"/>
      <c r="Q56" s="285"/>
      <c r="R56" s="285"/>
      <c r="S56" s="285"/>
      <c r="T56" s="285"/>
      <c r="U56" s="285"/>
      <c r="V56" s="285"/>
      <c r="W56" s="285"/>
      <c r="X56" s="285"/>
      <c r="Y56" s="285"/>
      <c r="Z56" s="285"/>
      <c r="AA56" s="285"/>
      <c r="AB56" s="285"/>
      <c r="AC56" s="285"/>
      <c r="AD56" s="285"/>
      <c r="AE56" s="285"/>
      <c r="AF56" s="285"/>
      <c r="AG56" s="314">
        <f>ROUND(AG57+SUM(AG58:AG60),2)</f>
        <v>0</v>
      </c>
      <c r="AH56" s="315"/>
      <c r="AI56" s="315"/>
      <c r="AJ56" s="315"/>
      <c r="AK56" s="315"/>
      <c r="AL56" s="315"/>
      <c r="AM56" s="315"/>
      <c r="AN56" s="316">
        <f t="shared" si="0"/>
        <v>0</v>
      </c>
      <c r="AO56" s="315"/>
      <c r="AP56" s="315"/>
      <c r="AQ56" s="76" t="s">
        <v>81</v>
      </c>
      <c r="AR56" s="73"/>
      <c r="AS56" s="77">
        <f>ROUND(AS57+SUM(AS58:AS60),2)</f>
        <v>0</v>
      </c>
      <c r="AT56" s="78">
        <f t="shared" si="1"/>
        <v>0</v>
      </c>
      <c r="AU56" s="79">
        <f>ROUND(AU57+SUM(AU58:AU60),5)</f>
        <v>0</v>
      </c>
      <c r="AV56" s="78">
        <f>ROUND(AZ56*L29,2)</f>
        <v>0</v>
      </c>
      <c r="AW56" s="78">
        <f>ROUND(BA56*L30,2)</f>
        <v>0</v>
      </c>
      <c r="AX56" s="78">
        <f>ROUND(BB56*L29,2)</f>
        <v>0</v>
      </c>
      <c r="AY56" s="78">
        <f>ROUND(BC56*L30,2)</f>
        <v>0</v>
      </c>
      <c r="AZ56" s="78">
        <f>ROUND(AZ57+SUM(AZ58:AZ60),2)</f>
        <v>0</v>
      </c>
      <c r="BA56" s="78">
        <f>ROUND(BA57+SUM(BA58:BA60),2)</f>
        <v>0</v>
      </c>
      <c r="BB56" s="78">
        <f>ROUND(BB57+SUM(BB58:BB60),2)</f>
        <v>0</v>
      </c>
      <c r="BC56" s="78">
        <f>ROUND(BC57+SUM(BC58:BC60),2)</f>
        <v>0</v>
      </c>
      <c r="BD56" s="80">
        <f>ROUND(BD57+SUM(BD58:BD60),2)</f>
        <v>0</v>
      </c>
      <c r="BS56" s="81" t="s">
        <v>73</v>
      </c>
      <c r="BT56" s="81" t="s">
        <v>82</v>
      </c>
      <c r="BU56" s="81" t="s">
        <v>75</v>
      </c>
      <c r="BV56" s="81" t="s">
        <v>76</v>
      </c>
      <c r="BW56" s="81" t="s">
        <v>86</v>
      </c>
      <c r="BX56" s="81" t="s">
        <v>5</v>
      </c>
      <c r="CL56" s="81" t="s">
        <v>19</v>
      </c>
      <c r="CM56" s="81" t="s">
        <v>82</v>
      </c>
    </row>
    <row r="57" spans="1:90" s="3" customFormat="1" ht="23.25" customHeight="1">
      <c r="A57" s="72" t="s">
        <v>78</v>
      </c>
      <c r="B57" s="46"/>
      <c r="C57" s="9"/>
      <c r="D57" s="9"/>
      <c r="E57" s="286" t="s">
        <v>87</v>
      </c>
      <c r="F57" s="286"/>
      <c r="G57" s="286"/>
      <c r="H57" s="286"/>
      <c r="I57" s="286"/>
      <c r="J57" s="9"/>
      <c r="K57" s="286" t="s">
        <v>88</v>
      </c>
      <c r="L57" s="286"/>
      <c r="M57" s="286"/>
      <c r="N57" s="286"/>
      <c r="O57" s="286"/>
      <c r="P57" s="286"/>
      <c r="Q57" s="286"/>
      <c r="R57" s="286"/>
      <c r="S57" s="286"/>
      <c r="T57" s="286"/>
      <c r="U57" s="286"/>
      <c r="V57" s="286"/>
      <c r="W57" s="286"/>
      <c r="X57" s="286"/>
      <c r="Y57" s="286"/>
      <c r="Z57" s="286"/>
      <c r="AA57" s="286"/>
      <c r="AB57" s="286"/>
      <c r="AC57" s="286"/>
      <c r="AD57" s="286"/>
      <c r="AE57" s="286"/>
      <c r="AF57" s="286"/>
      <c r="AG57" s="311">
        <f>'SO 01_B_1 - Nástavba '!J32</f>
        <v>0</v>
      </c>
      <c r="AH57" s="312"/>
      <c r="AI57" s="312"/>
      <c r="AJ57" s="312"/>
      <c r="AK57" s="312"/>
      <c r="AL57" s="312"/>
      <c r="AM57" s="312"/>
      <c r="AN57" s="311">
        <f t="shared" si="0"/>
        <v>0</v>
      </c>
      <c r="AO57" s="312"/>
      <c r="AP57" s="312"/>
      <c r="AQ57" s="82" t="s">
        <v>89</v>
      </c>
      <c r="AR57" s="46"/>
      <c r="AS57" s="83">
        <v>0</v>
      </c>
      <c r="AT57" s="84">
        <f t="shared" si="1"/>
        <v>0</v>
      </c>
      <c r="AU57" s="85">
        <f>'SO 01_B_1 - Nástavba '!P104</f>
        <v>0</v>
      </c>
      <c r="AV57" s="84">
        <f>'SO 01_B_1 - Nástavba '!J35</f>
        <v>0</v>
      </c>
      <c r="AW57" s="84">
        <f>'SO 01_B_1 - Nástavba '!J36</f>
        <v>0</v>
      </c>
      <c r="AX57" s="84">
        <f>'SO 01_B_1 - Nástavba '!J37</f>
        <v>0</v>
      </c>
      <c r="AY57" s="84">
        <f>'SO 01_B_1 - Nástavba '!J38</f>
        <v>0</v>
      </c>
      <c r="AZ57" s="84">
        <f>'SO 01_B_1 - Nástavba '!F35</f>
        <v>0</v>
      </c>
      <c r="BA57" s="84">
        <f>'SO 01_B_1 - Nástavba '!F36</f>
        <v>0</v>
      </c>
      <c r="BB57" s="84">
        <f>'SO 01_B_1 - Nástavba '!F37</f>
        <v>0</v>
      </c>
      <c r="BC57" s="84">
        <f>'SO 01_B_1 - Nástavba '!F38</f>
        <v>0</v>
      </c>
      <c r="BD57" s="86">
        <f>'SO 01_B_1 - Nástavba '!F39</f>
        <v>0</v>
      </c>
      <c r="BT57" s="26" t="s">
        <v>90</v>
      </c>
      <c r="BV57" s="26" t="s">
        <v>76</v>
      </c>
      <c r="BW57" s="26" t="s">
        <v>91</v>
      </c>
      <c r="BX57" s="26" t="s">
        <v>86</v>
      </c>
      <c r="CL57" s="26" t="s">
        <v>19</v>
      </c>
    </row>
    <row r="58" spans="1:90" s="3" customFormat="1" ht="23.25" customHeight="1">
      <c r="A58" s="72" t="s">
        <v>78</v>
      </c>
      <c r="B58" s="46"/>
      <c r="C58" s="9"/>
      <c r="D58" s="9"/>
      <c r="E58" s="286" t="s">
        <v>92</v>
      </c>
      <c r="F58" s="286"/>
      <c r="G58" s="286"/>
      <c r="H58" s="286"/>
      <c r="I58" s="286"/>
      <c r="J58" s="9"/>
      <c r="K58" s="286" t="s">
        <v>93</v>
      </c>
      <c r="L58" s="286"/>
      <c r="M58" s="286"/>
      <c r="N58" s="286"/>
      <c r="O58" s="286"/>
      <c r="P58" s="286"/>
      <c r="Q58" s="286"/>
      <c r="R58" s="286"/>
      <c r="S58" s="286"/>
      <c r="T58" s="286"/>
      <c r="U58" s="286"/>
      <c r="V58" s="286"/>
      <c r="W58" s="286"/>
      <c r="X58" s="286"/>
      <c r="Y58" s="286"/>
      <c r="Z58" s="286"/>
      <c r="AA58" s="286"/>
      <c r="AB58" s="286"/>
      <c r="AC58" s="286"/>
      <c r="AD58" s="286"/>
      <c r="AE58" s="286"/>
      <c r="AF58" s="286"/>
      <c r="AG58" s="311">
        <f>'SO 01_B_2 - Lehká ocelová...'!J32</f>
        <v>0</v>
      </c>
      <c r="AH58" s="312"/>
      <c r="AI58" s="312"/>
      <c r="AJ58" s="312"/>
      <c r="AK58" s="312"/>
      <c r="AL58" s="312"/>
      <c r="AM58" s="312"/>
      <c r="AN58" s="311">
        <f t="shared" si="0"/>
        <v>0</v>
      </c>
      <c r="AO58" s="312"/>
      <c r="AP58" s="312"/>
      <c r="AQ58" s="82" t="s">
        <v>89</v>
      </c>
      <c r="AR58" s="46"/>
      <c r="AS58" s="83">
        <v>0</v>
      </c>
      <c r="AT58" s="84">
        <f t="shared" si="1"/>
        <v>0</v>
      </c>
      <c r="AU58" s="85">
        <f>'SO 01_B_2 - Lehká ocelová...'!P93</f>
        <v>0</v>
      </c>
      <c r="AV58" s="84">
        <f>'SO 01_B_2 - Lehká ocelová...'!J35</f>
        <v>0</v>
      </c>
      <c r="AW58" s="84">
        <f>'SO 01_B_2 - Lehká ocelová...'!J36</f>
        <v>0</v>
      </c>
      <c r="AX58" s="84">
        <f>'SO 01_B_2 - Lehká ocelová...'!J37</f>
        <v>0</v>
      </c>
      <c r="AY58" s="84">
        <f>'SO 01_B_2 - Lehká ocelová...'!J38</f>
        <v>0</v>
      </c>
      <c r="AZ58" s="84">
        <f>'SO 01_B_2 - Lehká ocelová...'!F35</f>
        <v>0</v>
      </c>
      <c r="BA58" s="84">
        <f>'SO 01_B_2 - Lehká ocelová...'!F36</f>
        <v>0</v>
      </c>
      <c r="BB58" s="84">
        <f>'SO 01_B_2 - Lehká ocelová...'!F37</f>
        <v>0</v>
      </c>
      <c r="BC58" s="84">
        <f>'SO 01_B_2 - Lehká ocelová...'!F38</f>
        <v>0</v>
      </c>
      <c r="BD58" s="86">
        <f>'SO 01_B_2 - Lehká ocelová...'!F39</f>
        <v>0</v>
      </c>
      <c r="BT58" s="26" t="s">
        <v>90</v>
      </c>
      <c r="BV58" s="26" t="s">
        <v>76</v>
      </c>
      <c r="BW58" s="26" t="s">
        <v>94</v>
      </c>
      <c r="BX58" s="26" t="s">
        <v>86</v>
      </c>
      <c r="CL58" s="26" t="s">
        <v>19</v>
      </c>
    </row>
    <row r="59" spans="1:90" s="3" customFormat="1" ht="23.25" customHeight="1">
      <c r="A59" s="72" t="s">
        <v>78</v>
      </c>
      <c r="B59" s="46"/>
      <c r="C59" s="9"/>
      <c r="D59" s="9"/>
      <c r="E59" s="286" t="s">
        <v>95</v>
      </c>
      <c r="F59" s="286"/>
      <c r="G59" s="286"/>
      <c r="H59" s="286"/>
      <c r="I59" s="286"/>
      <c r="J59" s="9"/>
      <c r="K59" s="286" t="s">
        <v>96</v>
      </c>
      <c r="L59" s="286"/>
      <c r="M59" s="286"/>
      <c r="N59" s="286"/>
      <c r="O59" s="286"/>
      <c r="P59" s="286"/>
      <c r="Q59" s="286"/>
      <c r="R59" s="286"/>
      <c r="S59" s="286"/>
      <c r="T59" s="286"/>
      <c r="U59" s="286"/>
      <c r="V59" s="286"/>
      <c r="W59" s="286"/>
      <c r="X59" s="286"/>
      <c r="Y59" s="286"/>
      <c r="Z59" s="286"/>
      <c r="AA59" s="286"/>
      <c r="AB59" s="286"/>
      <c r="AC59" s="286"/>
      <c r="AD59" s="286"/>
      <c r="AE59" s="286"/>
      <c r="AF59" s="286"/>
      <c r="AG59" s="311">
        <f>'SO 01_B_3 - Přístavba'!J32</f>
        <v>0</v>
      </c>
      <c r="AH59" s="312"/>
      <c r="AI59" s="312"/>
      <c r="AJ59" s="312"/>
      <c r="AK59" s="312"/>
      <c r="AL59" s="312"/>
      <c r="AM59" s="312"/>
      <c r="AN59" s="311">
        <f t="shared" si="0"/>
        <v>0</v>
      </c>
      <c r="AO59" s="312"/>
      <c r="AP59" s="312"/>
      <c r="AQ59" s="82" t="s">
        <v>89</v>
      </c>
      <c r="AR59" s="46"/>
      <c r="AS59" s="83">
        <v>0</v>
      </c>
      <c r="AT59" s="84">
        <f t="shared" si="1"/>
        <v>0</v>
      </c>
      <c r="AU59" s="85">
        <f>'SO 01_B_3 - Přístavba'!P106</f>
        <v>0</v>
      </c>
      <c r="AV59" s="84">
        <f>'SO 01_B_3 - Přístavba'!J35</f>
        <v>0</v>
      </c>
      <c r="AW59" s="84">
        <f>'SO 01_B_3 - Přístavba'!J36</f>
        <v>0</v>
      </c>
      <c r="AX59" s="84">
        <f>'SO 01_B_3 - Přístavba'!J37</f>
        <v>0</v>
      </c>
      <c r="AY59" s="84">
        <f>'SO 01_B_3 - Přístavba'!J38</f>
        <v>0</v>
      </c>
      <c r="AZ59" s="84">
        <f>'SO 01_B_3 - Přístavba'!F35</f>
        <v>0</v>
      </c>
      <c r="BA59" s="84">
        <f>'SO 01_B_3 - Přístavba'!F36</f>
        <v>0</v>
      </c>
      <c r="BB59" s="84">
        <f>'SO 01_B_3 - Přístavba'!F37</f>
        <v>0</v>
      </c>
      <c r="BC59" s="84">
        <f>'SO 01_B_3 - Přístavba'!F38</f>
        <v>0</v>
      </c>
      <c r="BD59" s="86">
        <f>'SO 01_B_3 - Přístavba'!F39</f>
        <v>0</v>
      </c>
      <c r="BT59" s="26" t="s">
        <v>90</v>
      </c>
      <c r="BV59" s="26" t="s">
        <v>76</v>
      </c>
      <c r="BW59" s="26" t="s">
        <v>97</v>
      </c>
      <c r="BX59" s="26" t="s">
        <v>86</v>
      </c>
      <c r="CL59" s="26" t="s">
        <v>19</v>
      </c>
    </row>
    <row r="60" spans="2:90" s="3" customFormat="1" ht="23.25" customHeight="1">
      <c r="B60" s="46"/>
      <c r="C60" s="9"/>
      <c r="D60" s="9"/>
      <c r="E60" s="286" t="s">
        <v>98</v>
      </c>
      <c r="F60" s="286"/>
      <c r="G60" s="286"/>
      <c r="H60" s="286"/>
      <c r="I60" s="286"/>
      <c r="J60" s="9"/>
      <c r="K60" s="286" t="s">
        <v>99</v>
      </c>
      <c r="L60" s="286"/>
      <c r="M60" s="286"/>
      <c r="N60" s="286"/>
      <c r="O60" s="286"/>
      <c r="P60" s="286"/>
      <c r="Q60" s="286"/>
      <c r="R60" s="286"/>
      <c r="S60" s="286"/>
      <c r="T60" s="286"/>
      <c r="U60" s="286"/>
      <c r="V60" s="286"/>
      <c r="W60" s="286"/>
      <c r="X60" s="286"/>
      <c r="Y60" s="286"/>
      <c r="Z60" s="286"/>
      <c r="AA60" s="286"/>
      <c r="AB60" s="286"/>
      <c r="AC60" s="286"/>
      <c r="AD60" s="286"/>
      <c r="AE60" s="286"/>
      <c r="AF60" s="286"/>
      <c r="AG60" s="313">
        <f>ROUND(SUM(AG61:AG67),2)</f>
        <v>0</v>
      </c>
      <c r="AH60" s="312"/>
      <c r="AI60" s="312"/>
      <c r="AJ60" s="312"/>
      <c r="AK60" s="312"/>
      <c r="AL60" s="312"/>
      <c r="AM60" s="312"/>
      <c r="AN60" s="311">
        <f t="shared" si="0"/>
        <v>0</v>
      </c>
      <c r="AO60" s="312"/>
      <c r="AP60" s="312"/>
      <c r="AQ60" s="82" t="s">
        <v>89</v>
      </c>
      <c r="AR60" s="46"/>
      <c r="AS60" s="83">
        <f>ROUND(SUM(AS61:AS67),2)</f>
        <v>0</v>
      </c>
      <c r="AT60" s="84">
        <f t="shared" si="1"/>
        <v>0</v>
      </c>
      <c r="AU60" s="85">
        <f>ROUND(SUM(AU61:AU67),5)</f>
        <v>0</v>
      </c>
      <c r="AV60" s="84">
        <f>ROUND(AZ60*L29,2)</f>
        <v>0</v>
      </c>
      <c r="AW60" s="84">
        <f>ROUND(BA60*L30,2)</f>
        <v>0</v>
      </c>
      <c r="AX60" s="84">
        <f>ROUND(BB60*L29,2)</f>
        <v>0</v>
      </c>
      <c r="AY60" s="84">
        <f>ROUND(BC60*L30,2)</f>
        <v>0</v>
      </c>
      <c r="AZ60" s="84">
        <f>ROUND(SUM(AZ61:AZ67),2)</f>
        <v>0</v>
      </c>
      <c r="BA60" s="84">
        <f>ROUND(SUM(BA61:BA67),2)</f>
        <v>0</v>
      </c>
      <c r="BB60" s="84">
        <f>ROUND(SUM(BB61:BB67),2)</f>
        <v>0</v>
      </c>
      <c r="BC60" s="84">
        <f>ROUND(SUM(BC61:BC67),2)</f>
        <v>0</v>
      </c>
      <c r="BD60" s="86">
        <f>ROUND(SUM(BD61:BD67),2)</f>
        <v>0</v>
      </c>
      <c r="BS60" s="26" t="s">
        <v>73</v>
      </c>
      <c r="BT60" s="26" t="s">
        <v>90</v>
      </c>
      <c r="BU60" s="26" t="s">
        <v>75</v>
      </c>
      <c r="BV60" s="26" t="s">
        <v>76</v>
      </c>
      <c r="BW60" s="26" t="s">
        <v>100</v>
      </c>
      <c r="BX60" s="26" t="s">
        <v>86</v>
      </c>
      <c r="CL60" s="26" t="s">
        <v>19</v>
      </c>
    </row>
    <row r="61" spans="1:90" s="3" customFormat="1" ht="16.5" customHeight="1">
      <c r="A61" s="72" t="s">
        <v>78</v>
      </c>
      <c r="B61" s="46"/>
      <c r="C61" s="9"/>
      <c r="D61" s="9"/>
      <c r="E61" s="9"/>
      <c r="F61" s="286" t="s">
        <v>101</v>
      </c>
      <c r="G61" s="286"/>
      <c r="H61" s="286"/>
      <c r="I61" s="286"/>
      <c r="J61" s="286"/>
      <c r="K61" s="9"/>
      <c r="L61" s="286" t="s">
        <v>102</v>
      </c>
      <c r="M61" s="286"/>
      <c r="N61" s="286"/>
      <c r="O61" s="286"/>
      <c r="P61" s="286"/>
      <c r="Q61" s="286"/>
      <c r="R61" s="286"/>
      <c r="S61" s="286"/>
      <c r="T61" s="286"/>
      <c r="U61" s="286"/>
      <c r="V61" s="286"/>
      <c r="W61" s="286"/>
      <c r="X61" s="286"/>
      <c r="Y61" s="286"/>
      <c r="Z61" s="286"/>
      <c r="AA61" s="286"/>
      <c r="AB61" s="286"/>
      <c r="AC61" s="286"/>
      <c r="AD61" s="286"/>
      <c r="AE61" s="286"/>
      <c r="AF61" s="286"/>
      <c r="AG61" s="311">
        <f>'IO - Retenční nádrž'!J34</f>
        <v>0</v>
      </c>
      <c r="AH61" s="312"/>
      <c r="AI61" s="312"/>
      <c r="AJ61" s="312"/>
      <c r="AK61" s="312"/>
      <c r="AL61" s="312"/>
      <c r="AM61" s="312"/>
      <c r="AN61" s="311">
        <f t="shared" si="0"/>
        <v>0</v>
      </c>
      <c r="AO61" s="312"/>
      <c r="AP61" s="312"/>
      <c r="AQ61" s="82" t="s">
        <v>89</v>
      </c>
      <c r="AR61" s="46"/>
      <c r="AS61" s="83">
        <v>0</v>
      </c>
      <c r="AT61" s="84">
        <f t="shared" si="1"/>
        <v>0</v>
      </c>
      <c r="AU61" s="85">
        <f>'IO - Retenční nádrž'!P95</f>
        <v>0</v>
      </c>
      <c r="AV61" s="84">
        <f>'IO - Retenční nádrž'!J37</f>
        <v>0</v>
      </c>
      <c r="AW61" s="84">
        <f>'IO - Retenční nádrž'!J38</f>
        <v>0</v>
      </c>
      <c r="AX61" s="84">
        <f>'IO - Retenční nádrž'!J39</f>
        <v>0</v>
      </c>
      <c r="AY61" s="84">
        <f>'IO - Retenční nádrž'!J40</f>
        <v>0</v>
      </c>
      <c r="AZ61" s="84">
        <f>'IO - Retenční nádrž'!F37</f>
        <v>0</v>
      </c>
      <c r="BA61" s="84">
        <f>'IO - Retenční nádrž'!F38</f>
        <v>0</v>
      </c>
      <c r="BB61" s="84">
        <f>'IO - Retenční nádrž'!F39</f>
        <v>0</v>
      </c>
      <c r="BC61" s="84">
        <f>'IO - Retenční nádrž'!F40</f>
        <v>0</v>
      </c>
      <c r="BD61" s="86">
        <f>'IO - Retenční nádrž'!F41</f>
        <v>0</v>
      </c>
      <c r="BT61" s="26" t="s">
        <v>103</v>
      </c>
      <c r="BV61" s="26" t="s">
        <v>76</v>
      </c>
      <c r="BW61" s="26" t="s">
        <v>104</v>
      </c>
      <c r="BX61" s="26" t="s">
        <v>100</v>
      </c>
      <c r="CL61" s="26" t="s">
        <v>19</v>
      </c>
    </row>
    <row r="62" spans="1:90" s="3" customFormat="1" ht="16.5" customHeight="1">
      <c r="A62" s="72" t="s">
        <v>78</v>
      </c>
      <c r="B62" s="46"/>
      <c r="C62" s="9"/>
      <c r="D62" s="9"/>
      <c r="E62" s="9"/>
      <c r="F62" s="286" t="s">
        <v>105</v>
      </c>
      <c r="G62" s="286"/>
      <c r="H62" s="286"/>
      <c r="I62" s="286"/>
      <c r="J62" s="286"/>
      <c r="K62" s="9"/>
      <c r="L62" s="286" t="s">
        <v>106</v>
      </c>
      <c r="M62" s="286"/>
      <c r="N62" s="286"/>
      <c r="O62" s="286"/>
      <c r="P62" s="286"/>
      <c r="Q62" s="286"/>
      <c r="R62" s="286"/>
      <c r="S62" s="286"/>
      <c r="T62" s="286"/>
      <c r="U62" s="286"/>
      <c r="V62" s="286"/>
      <c r="W62" s="286"/>
      <c r="X62" s="286"/>
      <c r="Y62" s="286"/>
      <c r="Z62" s="286"/>
      <c r="AA62" s="286"/>
      <c r="AB62" s="286"/>
      <c r="AC62" s="286"/>
      <c r="AD62" s="286"/>
      <c r="AE62" s="286"/>
      <c r="AF62" s="286"/>
      <c r="AG62" s="311">
        <f>'D.1.4.A - Vytápění'!J34</f>
        <v>0</v>
      </c>
      <c r="AH62" s="312"/>
      <c r="AI62" s="312"/>
      <c r="AJ62" s="312"/>
      <c r="AK62" s="312"/>
      <c r="AL62" s="312"/>
      <c r="AM62" s="312"/>
      <c r="AN62" s="311">
        <f t="shared" si="0"/>
        <v>0</v>
      </c>
      <c r="AO62" s="312"/>
      <c r="AP62" s="312"/>
      <c r="AQ62" s="82" t="s">
        <v>89</v>
      </c>
      <c r="AR62" s="46"/>
      <c r="AS62" s="83">
        <v>0</v>
      </c>
      <c r="AT62" s="84">
        <f t="shared" si="1"/>
        <v>0</v>
      </c>
      <c r="AU62" s="85">
        <f>'D.1.4.A - Vytápění'!P99</f>
        <v>0</v>
      </c>
      <c r="AV62" s="84">
        <f>'D.1.4.A - Vytápění'!J37</f>
        <v>0</v>
      </c>
      <c r="AW62" s="84">
        <f>'D.1.4.A - Vytápění'!J38</f>
        <v>0</v>
      </c>
      <c r="AX62" s="84">
        <f>'D.1.4.A - Vytápění'!J39</f>
        <v>0</v>
      </c>
      <c r="AY62" s="84">
        <f>'D.1.4.A - Vytápění'!J40</f>
        <v>0</v>
      </c>
      <c r="AZ62" s="84">
        <f>'D.1.4.A - Vytápění'!F37</f>
        <v>0</v>
      </c>
      <c r="BA62" s="84">
        <f>'D.1.4.A - Vytápění'!F38</f>
        <v>0</v>
      </c>
      <c r="BB62" s="84">
        <f>'D.1.4.A - Vytápění'!F39</f>
        <v>0</v>
      </c>
      <c r="BC62" s="84">
        <f>'D.1.4.A - Vytápění'!F40</f>
        <v>0</v>
      </c>
      <c r="BD62" s="86">
        <f>'D.1.4.A - Vytápění'!F41</f>
        <v>0</v>
      </c>
      <c r="BT62" s="26" t="s">
        <v>103</v>
      </c>
      <c r="BV62" s="26" t="s">
        <v>76</v>
      </c>
      <c r="BW62" s="26" t="s">
        <v>107</v>
      </c>
      <c r="BX62" s="26" t="s">
        <v>100</v>
      </c>
      <c r="CL62" s="26" t="s">
        <v>19</v>
      </c>
    </row>
    <row r="63" spans="1:90" s="3" customFormat="1" ht="16.5" customHeight="1">
      <c r="A63" s="72" t="s">
        <v>78</v>
      </c>
      <c r="B63" s="46"/>
      <c r="C63" s="9"/>
      <c r="D63" s="9"/>
      <c r="E63" s="9"/>
      <c r="F63" s="286" t="s">
        <v>108</v>
      </c>
      <c r="G63" s="286"/>
      <c r="H63" s="286"/>
      <c r="I63" s="286"/>
      <c r="J63" s="286"/>
      <c r="K63" s="9"/>
      <c r="L63" s="286" t="s">
        <v>109</v>
      </c>
      <c r="M63" s="286"/>
      <c r="N63" s="286"/>
      <c r="O63" s="286"/>
      <c r="P63" s="286"/>
      <c r="Q63" s="286"/>
      <c r="R63" s="286"/>
      <c r="S63" s="286"/>
      <c r="T63" s="286"/>
      <c r="U63" s="286"/>
      <c r="V63" s="286"/>
      <c r="W63" s="286"/>
      <c r="X63" s="286"/>
      <c r="Y63" s="286"/>
      <c r="Z63" s="286"/>
      <c r="AA63" s="286"/>
      <c r="AB63" s="286"/>
      <c r="AC63" s="286"/>
      <c r="AD63" s="286"/>
      <c r="AE63" s="286"/>
      <c r="AF63" s="286"/>
      <c r="AG63" s="311">
        <f>'D.1.4.C - Vzduchotechnika'!J34</f>
        <v>0</v>
      </c>
      <c r="AH63" s="312"/>
      <c r="AI63" s="312"/>
      <c r="AJ63" s="312"/>
      <c r="AK63" s="312"/>
      <c r="AL63" s="312"/>
      <c r="AM63" s="312"/>
      <c r="AN63" s="311">
        <f t="shared" si="0"/>
        <v>0</v>
      </c>
      <c r="AO63" s="312"/>
      <c r="AP63" s="312"/>
      <c r="AQ63" s="82" t="s">
        <v>89</v>
      </c>
      <c r="AR63" s="46"/>
      <c r="AS63" s="83">
        <v>0</v>
      </c>
      <c r="AT63" s="84">
        <f t="shared" si="1"/>
        <v>0</v>
      </c>
      <c r="AU63" s="85">
        <f>'D.1.4.C - Vzduchotechnika'!P95</f>
        <v>0</v>
      </c>
      <c r="AV63" s="84">
        <f>'D.1.4.C - Vzduchotechnika'!J37</f>
        <v>0</v>
      </c>
      <c r="AW63" s="84">
        <f>'D.1.4.C - Vzduchotechnika'!J38</f>
        <v>0</v>
      </c>
      <c r="AX63" s="84">
        <f>'D.1.4.C - Vzduchotechnika'!J39</f>
        <v>0</v>
      </c>
      <c r="AY63" s="84">
        <f>'D.1.4.C - Vzduchotechnika'!J40</f>
        <v>0</v>
      </c>
      <c r="AZ63" s="84">
        <f>'D.1.4.C - Vzduchotechnika'!F37</f>
        <v>0</v>
      </c>
      <c r="BA63" s="84">
        <f>'D.1.4.C - Vzduchotechnika'!F38</f>
        <v>0</v>
      </c>
      <c r="BB63" s="84">
        <f>'D.1.4.C - Vzduchotechnika'!F39</f>
        <v>0</v>
      </c>
      <c r="BC63" s="84">
        <f>'D.1.4.C - Vzduchotechnika'!F40</f>
        <v>0</v>
      </c>
      <c r="BD63" s="86">
        <f>'D.1.4.C - Vzduchotechnika'!F41</f>
        <v>0</v>
      </c>
      <c r="BT63" s="26" t="s">
        <v>103</v>
      </c>
      <c r="BV63" s="26" t="s">
        <v>76</v>
      </c>
      <c r="BW63" s="26" t="s">
        <v>110</v>
      </c>
      <c r="BX63" s="26" t="s">
        <v>100</v>
      </c>
      <c r="CL63" s="26" t="s">
        <v>19</v>
      </c>
    </row>
    <row r="64" spans="1:90" s="3" customFormat="1" ht="16.5" customHeight="1">
      <c r="A64" s="72" t="s">
        <v>78</v>
      </c>
      <c r="B64" s="46"/>
      <c r="C64" s="9"/>
      <c r="D64" s="9"/>
      <c r="E64" s="9"/>
      <c r="F64" s="286" t="s">
        <v>111</v>
      </c>
      <c r="G64" s="286"/>
      <c r="H64" s="286"/>
      <c r="I64" s="286"/>
      <c r="J64" s="286"/>
      <c r="K64" s="9"/>
      <c r="L64" s="286" t="s">
        <v>112</v>
      </c>
      <c r="M64" s="286"/>
      <c r="N64" s="286"/>
      <c r="O64" s="286"/>
      <c r="P64" s="286"/>
      <c r="Q64" s="286"/>
      <c r="R64" s="286"/>
      <c r="S64" s="286"/>
      <c r="T64" s="286"/>
      <c r="U64" s="286"/>
      <c r="V64" s="286"/>
      <c r="W64" s="286"/>
      <c r="X64" s="286"/>
      <c r="Y64" s="286"/>
      <c r="Z64" s="286"/>
      <c r="AA64" s="286"/>
      <c r="AB64" s="286"/>
      <c r="AC64" s="286"/>
      <c r="AD64" s="286"/>
      <c r="AE64" s="286"/>
      <c r="AF64" s="286"/>
      <c r="AG64" s="311">
        <f>'D.1.4.E - Zařízení techni...'!J34</f>
        <v>0</v>
      </c>
      <c r="AH64" s="312"/>
      <c r="AI64" s="312"/>
      <c r="AJ64" s="312"/>
      <c r="AK64" s="312"/>
      <c r="AL64" s="312"/>
      <c r="AM64" s="312"/>
      <c r="AN64" s="311">
        <f t="shared" si="0"/>
        <v>0</v>
      </c>
      <c r="AO64" s="312"/>
      <c r="AP64" s="312"/>
      <c r="AQ64" s="82" t="s">
        <v>89</v>
      </c>
      <c r="AR64" s="46"/>
      <c r="AS64" s="83">
        <v>0</v>
      </c>
      <c r="AT64" s="84">
        <f t="shared" si="1"/>
        <v>0</v>
      </c>
      <c r="AU64" s="85">
        <f>'D.1.4.E - Zařízení techni...'!P103</f>
        <v>0</v>
      </c>
      <c r="AV64" s="84">
        <f>'D.1.4.E - Zařízení techni...'!J37</f>
        <v>0</v>
      </c>
      <c r="AW64" s="84">
        <f>'D.1.4.E - Zařízení techni...'!J38</f>
        <v>0</v>
      </c>
      <c r="AX64" s="84">
        <f>'D.1.4.E - Zařízení techni...'!J39</f>
        <v>0</v>
      </c>
      <c r="AY64" s="84">
        <f>'D.1.4.E - Zařízení techni...'!J40</f>
        <v>0</v>
      </c>
      <c r="AZ64" s="84">
        <f>'D.1.4.E - Zařízení techni...'!F37</f>
        <v>0</v>
      </c>
      <c r="BA64" s="84">
        <f>'D.1.4.E - Zařízení techni...'!F38</f>
        <v>0</v>
      </c>
      <c r="BB64" s="84">
        <f>'D.1.4.E - Zařízení techni...'!F39</f>
        <v>0</v>
      </c>
      <c r="BC64" s="84">
        <f>'D.1.4.E - Zařízení techni...'!F40</f>
        <v>0</v>
      </c>
      <c r="BD64" s="86">
        <f>'D.1.4.E - Zařízení techni...'!F41</f>
        <v>0</v>
      </c>
      <c r="BT64" s="26" t="s">
        <v>103</v>
      </c>
      <c r="BV64" s="26" t="s">
        <v>76</v>
      </c>
      <c r="BW64" s="26" t="s">
        <v>113</v>
      </c>
      <c r="BX64" s="26" t="s">
        <v>100</v>
      </c>
      <c r="CL64" s="26" t="s">
        <v>19</v>
      </c>
    </row>
    <row r="65" spans="1:90" s="3" customFormat="1" ht="16.5" customHeight="1">
      <c r="A65" s="72" t="s">
        <v>78</v>
      </c>
      <c r="B65" s="46"/>
      <c r="C65" s="9"/>
      <c r="D65" s="9"/>
      <c r="E65" s="9"/>
      <c r="F65" s="286" t="s">
        <v>114</v>
      </c>
      <c r="G65" s="286"/>
      <c r="H65" s="286"/>
      <c r="I65" s="286"/>
      <c r="J65" s="286"/>
      <c r="K65" s="9"/>
      <c r="L65" s="286" t="s">
        <v>115</v>
      </c>
      <c r="M65" s="286"/>
      <c r="N65" s="286"/>
      <c r="O65" s="286"/>
      <c r="P65" s="286"/>
      <c r="Q65" s="286"/>
      <c r="R65" s="286"/>
      <c r="S65" s="286"/>
      <c r="T65" s="286"/>
      <c r="U65" s="286"/>
      <c r="V65" s="286"/>
      <c r="W65" s="286"/>
      <c r="X65" s="286"/>
      <c r="Y65" s="286"/>
      <c r="Z65" s="286"/>
      <c r="AA65" s="286"/>
      <c r="AB65" s="286"/>
      <c r="AC65" s="286"/>
      <c r="AD65" s="286"/>
      <c r="AE65" s="286"/>
      <c r="AF65" s="286"/>
      <c r="AG65" s="311">
        <f>'D.1.4.G - Elektroinstalace'!J34</f>
        <v>0</v>
      </c>
      <c r="AH65" s="312"/>
      <c r="AI65" s="312"/>
      <c r="AJ65" s="312"/>
      <c r="AK65" s="312"/>
      <c r="AL65" s="312"/>
      <c r="AM65" s="312"/>
      <c r="AN65" s="311">
        <f t="shared" si="0"/>
        <v>0</v>
      </c>
      <c r="AO65" s="312"/>
      <c r="AP65" s="312"/>
      <c r="AQ65" s="82" t="s">
        <v>89</v>
      </c>
      <c r="AR65" s="46"/>
      <c r="AS65" s="83">
        <v>0</v>
      </c>
      <c r="AT65" s="84">
        <f t="shared" si="1"/>
        <v>0</v>
      </c>
      <c r="AU65" s="85">
        <f>'D.1.4.G - Elektroinstalace'!P108</f>
        <v>0</v>
      </c>
      <c r="AV65" s="84">
        <f>'D.1.4.G - Elektroinstalace'!J37</f>
        <v>0</v>
      </c>
      <c r="AW65" s="84">
        <f>'D.1.4.G - Elektroinstalace'!J38</f>
        <v>0</v>
      </c>
      <c r="AX65" s="84">
        <f>'D.1.4.G - Elektroinstalace'!J39</f>
        <v>0</v>
      </c>
      <c r="AY65" s="84">
        <f>'D.1.4.G - Elektroinstalace'!J40</f>
        <v>0</v>
      </c>
      <c r="AZ65" s="84">
        <f>'D.1.4.G - Elektroinstalace'!F37</f>
        <v>0</v>
      </c>
      <c r="BA65" s="84">
        <f>'D.1.4.G - Elektroinstalace'!F38</f>
        <v>0</v>
      </c>
      <c r="BB65" s="84">
        <f>'D.1.4.G - Elektroinstalace'!F39</f>
        <v>0</v>
      </c>
      <c r="BC65" s="84">
        <f>'D.1.4.G - Elektroinstalace'!F40</f>
        <v>0</v>
      </c>
      <c r="BD65" s="86">
        <f>'D.1.4.G - Elektroinstalace'!F41</f>
        <v>0</v>
      </c>
      <c r="BT65" s="26" t="s">
        <v>103</v>
      </c>
      <c r="BV65" s="26" t="s">
        <v>76</v>
      </c>
      <c r="BW65" s="26" t="s">
        <v>116</v>
      </c>
      <c r="BX65" s="26" t="s">
        <v>100</v>
      </c>
      <c r="CL65" s="26" t="s">
        <v>19</v>
      </c>
    </row>
    <row r="66" spans="1:90" s="3" customFormat="1" ht="16.5" customHeight="1">
      <c r="A66" s="72" t="s">
        <v>78</v>
      </c>
      <c r="B66" s="46"/>
      <c r="C66" s="9"/>
      <c r="D66" s="9"/>
      <c r="E66" s="9"/>
      <c r="F66" s="286" t="s">
        <v>117</v>
      </c>
      <c r="G66" s="286"/>
      <c r="H66" s="286"/>
      <c r="I66" s="286"/>
      <c r="J66" s="286"/>
      <c r="K66" s="9"/>
      <c r="L66" s="286" t="s">
        <v>118</v>
      </c>
      <c r="M66" s="286"/>
      <c r="N66" s="286"/>
      <c r="O66" s="286"/>
      <c r="P66" s="286"/>
      <c r="Q66" s="286"/>
      <c r="R66" s="286"/>
      <c r="S66" s="286"/>
      <c r="T66" s="286"/>
      <c r="U66" s="286"/>
      <c r="V66" s="286"/>
      <c r="W66" s="286"/>
      <c r="X66" s="286"/>
      <c r="Y66" s="286"/>
      <c r="Z66" s="286"/>
      <c r="AA66" s="286"/>
      <c r="AB66" s="286"/>
      <c r="AC66" s="286"/>
      <c r="AD66" s="286"/>
      <c r="AE66" s="286"/>
      <c r="AF66" s="286"/>
      <c r="AG66" s="311">
        <f>'D.1.4.H - EPS'!J34</f>
        <v>0</v>
      </c>
      <c r="AH66" s="312"/>
      <c r="AI66" s="312"/>
      <c r="AJ66" s="312"/>
      <c r="AK66" s="312"/>
      <c r="AL66" s="312"/>
      <c r="AM66" s="312"/>
      <c r="AN66" s="311">
        <f t="shared" si="0"/>
        <v>0</v>
      </c>
      <c r="AO66" s="312"/>
      <c r="AP66" s="312"/>
      <c r="AQ66" s="82" t="s">
        <v>89</v>
      </c>
      <c r="AR66" s="46"/>
      <c r="AS66" s="83">
        <v>0</v>
      </c>
      <c r="AT66" s="84">
        <f t="shared" si="1"/>
        <v>0</v>
      </c>
      <c r="AU66" s="85">
        <f>'D.1.4.H - EPS'!P94</f>
        <v>0</v>
      </c>
      <c r="AV66" s="84">
        <f>'D.1.4.H - EPS'!J37</f>
        <v>0</v>
      </c>
      <c r="AW66" s="84">
        <f>'D.1.4.H - EPS'!J38</f>
        <v>0</v>
      </c>
      <c r="AX66" s="84">
        <f>'D.1.4.H - EPS'!J39</f>
        <v>0</v>
      </c>
      <c r="AY66" s="84">
        <f>'D.1.4.H - EPS'!J40</f>
        <v>0</v>
      </c>
      <c r="AZ66" s="84">
        <f>'D.1.4.H - EPS'!F37</f>
        <v>0</v>
      </c>
      <c r="BA66" s="84">
        <f>'D.1.4.H - EPS'!F38</f>
        <v>0</v>
      </c>
      <c r="BB66" s="84">
        <f>'D.1.4.H - EPS'!F39</f>
        <v>0</v>
      </c>
      <c r="BC66" s="84">
        <f>'D.1.4.H - EPS'!F40</f>
        <v>0</v>
      </c>
      <c r="BD66" s="86">
        <f>'D.1.4.H - EPS'!F41</f>
        <v>0</v>
      </c>
      <c r="BT66" s="26" t="s">
        <v>103</v>
      </c>
      <c r="BV66" s="26" t="s">
        <v>76</v>
      </c>
      <c r="BW66" s="26" t="s">
        <v>119</v>
      </c>
      <c r="BX66" s="26" t="s">
        <v>100</v>
      </c>
      <c r="CL66" s="26" t="s">
        <v>19</v>
      </c>
    </row>
    <row r="67" spans="1:90" s="3" customFormat="1" ht="16.5" customHeight="1">
      <c r="A67" s="72" t="s">
        <v>78</v>
      </c>
      <c r="B67" s="46"/>
      <c r="C67" s="9"/>
      <c r="D67" s="9"/>
      <c r="E67" s="9"/>
      <c r="F67" s="286" t="s">
        <v>120</v>
      </c>
      <c r="G67" s="286"/>
      <c r="H67" s="286"/>
      <c r="I67" s="286"/>
      <c r="J67" s="286"/>
      <c r="K67" s="9"/>
      <c r="L67" s="286" t="s">
        <v>121</v>
      </c>
      <c r="M67" s="286"/>
      <c r="N67" s="286"/>
      <c r="O67" s="286"/>
      <c r="P67" s="286"/>
      <c r="Q67" s="286"/>
      <c r="R67" s="286"/>
      <c r="S67" s="286"/>
      <c r="T67" s="286"/>
      <c r="U67" s="286"/>
      <c r="V67" s="286"/>
      <c r="W67" s="286"/>
      <c r="X67" s="286"/>
      <c r="Y67" s="286"/>
      <c r="Z67" s="286"/>
      <c r="AA67" s="286"/>
      <c r="AB67" s="286"/>
      <c r="AC67" s="286"/>
      <c r="AD67" s="286"/>
      <c r="AE67" s="286"/>
      <c r="AF67" s="286"/>
      <c r="AG67" s="311">
        <f>'C - Cetin'!J34</f>
        <v>0</v>
      </c>
      <c r="AH67" s="312"/>
      <c r="AI67" s="312"/>
      <c r="AJ67" s="312"/>
      <c r="AK67" s="312"/>
      <c r="AL67" s="312"/>
      <c r="AM67" s="312"/>
      <c r="AN67" s="311">
        <f t="shared" si="0"/>
        <v>0</v>
      </c>
      <c r="AO67" s="312"/>
      <c r="AP67" s="312"/>
      <c r="AQ67" s="82" t="s">
        <v>89</v>
      </c>
      <c r="AR67" s="46"/>
      <c r="AS67" s="83">
        <v>0</v>
      </c>
      <c r="AT67" s="84">
        <f t="shared" si="1"/>
        <v>0</v>
      </c>
      <c r="AU67" s="85">
        <f>'C - Cetin'!P100</f>
        <v>0</v>
      </c>
      <c r="AV67" s="84">
        <f>'C - Cetin'!J37</f>
        <v>0</v>
      </c>
      <c r="AW67" s="84">
        <f>'C - Cetin'!J38</f>
        <v>0</v>
      </c>
      <c r="AX67" s="84">
        <f>'C - Cetin'!J39</f>
        <v>0</v>
      </c>
      <c r="AY67" s="84">
        <f>'C - Cetin'!J40</f>
        <v>0</v>
      </c>
      <c r="AZ67" s="84">
        <f>'C - Cetin'!F37</f>
        <v>0</v>
      </c>
      <c r="BA67" s="84">
        <f>'C - Cetin'!F38</f>
        <v>0</v>
      </c>
      <c r="BB67" s="84">
        <f>'C - Cetin'!F39</f>
        <v>0</v>
      </c>
      <c r="BC67" s="84">
        <f>'C - Cetin'!F40</f>
        <v>0</v>
      </c>
      <c r="BD67" s="86">
        <f>'C - Cetin'!F41</f>
        <v>0</v>
      </c>
      <c r="BT67" s="26" t="s">
        <v>103</v>
      </c>
      <c r="BV67" s="26" t="s">
        <v>76</v>
      </c>
      <c r="BW67" s="26" t="s">
        <v>122</v>
      </c>
      <c r="BX67" s="26" t="s">
        <v>100</v>
      </c>
      <c r="CL67" s="26" t="s">
        <v>19</v>
      </c>
    </row>
    <row r="68" spans="1:91" s="6" customFormat="1" ht="24.75" customHeight="1">
      <c r="A68" s="72" t="s">
        <v>78</v>
      </c>
      <c r="B68" s="73"/>
      <c r="C68" s="74"/>
      <c r="D68" s="285" t="s">
        <v>123</v>
      </c>
      <c r="E68" s="285"/>
      <c r="F68" s="285"/>
      <c r="G68" s="285"/>
      <c r="H68" s="285"/>
      <c r="I68" s="75"/>
      <c r="J68" s="285" t="s">
        <v>124</v>
      </c>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316">
        <f>'SO 01_C - Zpevněné plochy...'!J30</f>
        <v>0</v>
      </c>
      <c r="AH68" s="315"/>
      <c r="AI68" s="315"/>
      <c r="AJ68" s="315"/>
      <c r="AK68" s="315"/>
      <c r="AL68" s="315"/>
      <c r="AM68" s="315"/>
      <c r="AN68" s="316">
        <f t="shared" si="0"/>
        <v>0</v>
      </c>
      <c r="AO68" s="315"/>
      <c r="AP68" s="315"/>
      <c r="AQ68" s="76" t="s">
        <v>81</v>
      </c>
      <c r="AR68" s="73"/>
      <c r="AS68" s="77">
        <v>0</v>
      </c>
      <c r="AT68" s="78">
        <f t="shared" si="1"/>
        <v>0</v>
      </c>
      <c r="AU68" s="79">
        <f>'SO 01_C - Zpevněné plochy...'!P88</f>
        <v>0</v>
      </c>
      <c r="AV68" s="78">
        <f>'SO 01_C - Zpevněné plochy...'!J33</f>
        <v>0</v>
      </c>
      <c r="AW68" s="78">
        <f>'SO 01_C - Zpevněné plochy...'!J34</f>
        <v>0</v>
      </c>
      <c r="AX68" s="78">
        <f>'SO 01_C - Zpevněné plochy...'!J35</f>
        <v>0</v>
      </c>
      <c r="AY68" s="78">
        <f>'SO 01_C - Zpevněné plochy...'!J36</f>
        <v>0</v>
      </c>
      <c r="AZ68" s="78">
        <f>'SO 01_C - Zpevněné plochy...'!F33</f>
        <v>0</v>
      </c>
      <c r="BA68" s="78">
        <f>'SO 01_C - Zpevněné plochy...'!F34</f>
        <v>0</v>
      </c>
      <c r="BB68" s="78">
        <f>'SO 01_C - Zpevněné plochy...'!F35</f>
        <v>0</v>
      </c>
      <c r="BC68" s="78">
        <f>'SO 01_C - Zpevněné plochy...'!F36</f>
        <v>0</v>
      </c>
      <c r="BD68" s="80">
        <f>'SO 01_C - Zpevněné plochy...'!F37</f>
        <v>0</v>
      </c>
      <c r="BT68" s="81" t="s">
        <v>82</v>
      </c>
      <c r="BV68" s="81" t="s">
        <v>76</v>
      </c>
      <c r="BW68" s="81" t="s">
        <v>125</v>
      </c>
      <c r="BX68" s="81" t="s">
        <v>5</v>
      </c>
      <c r="CL68" s="81" t="s">
        <v>19</v>
      </c>
      <c r="CM68" s="81" t="s">
        <v>82</v>
      </c>
    </row>
    <row r="69" spans="1:91" s="6" customFormat="1" ht="24.75" customHeight="1">
      <c r="A69" s="72" t="s">
        <v>78</v>
      </c>
      <c r="B69" s="73"/>
      <c r="C69" s="74"/>
      <c r="D69" s="285" t="s">
        <v>126</v>
      </c>
      <c r="E69" s="285"/>
      <c r="F69" s="285"/>
      <c r="G69" s="285"/>
      <c r="H69" s="285"/>
      <c r="I69" s="75"/>
      <c r="J69" s="285" t="s">
        <v>127</v>
      </c>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316">
        <f>'SO 01_D - Sadové úpravy'!J30</f>
        <v>0</v>
      </c>
      <c r="AH69" s="315"/>
      <c r="AI69" s="315"/>
      <c r="AJ69" s="315"/>
      <c r="AK69" s="315"/>
      <c r="AL69" s="315"/>
      <c r="AM69" s="315"/>
      <c r="AN69" s="316">
        <f t="shared" si="0"/>
        <v>0</v>
      </c>
      <c r="AO69" s="315"/>
      <c r="AP69" s="315"/>
      <c r="AQ69" s="76" t="s">
        <v>81</v>
      </c>
      <c r="AR69" s="73"/>
      <c r="AS69" s="77">
        <v>0</v>
      </c>
      <c r="AT69" s="78">
        <f t="shared" si="1"/>
        <v>0</v>
      </c>
      <c r="AU69" s="79">
        <f>'SO 01_D - Sadové úpravy'!P81</f>
        <v>0</v>
      </c>
      <c r="AV69" s="78">
        <f>'SO 01_D - Sadové úpravy'!J33</f>
        <v>0</v>
      </c>
      <c r="AW69" s="78">
        <f>'SO 01_D - Sadové úpravy'!J34</f>
        <v>0</v>
      </c>
      <c r="AX69" s="78">
        <f>'SO 01_D - Sadové úpravy'!J35</f>
        <v>0</v>
      </c>
      <c r="AY69" s="78">
        <f>'SO 01_D - Sadové úpravy'!J36</f>
        <v>0</v>
      </c>
      <c r="AZ69" s="78">
        <f>'SO 01_D - Sadové úpravy'!F33</f>
        <v>0</v>
      </c>
      <c r="BA69" s="78">
        <f>'SO 01_D - Sadové úpravy'!F34</f>
        <v>0</v>
      </c>
      <c r="BB69" s="78">
        <f>'SO 01_D - Sadové úpravy'!F35</f>
        <v>0</v>
      </c>
      <c r="BC69" s="78">
        <f>'SO 01_D - Sadové úpravy'!F36</f>
        <v>0</v>
      </c>
      <c r="BD69" s="80">
        <f>'SO 01_D - Sadové úpravy'!F37</f>
        <v>0</v>
      </c>
      <c r="BT69" s="81" t="s">
        <v>82</v>
      </c>
      <c r="BV69" s="81" t="s">
        <v>76</v>
      </c>
      <c r="BW69" s="81" t="s">
        <v>128</v>
      </c>
      <c r="BX69" s="81" t="s">
        <v>5</v>
      </c>
      <c r="CL69" s="81" t="s">
        <v>19</v>
      </c>
      <c r="CM69" s="81" t="s">
        <v>82</v>
      </c>
    </row>
    <row r="70" spans="2:91" s="6" customFormat="1" ht="16.5" customHeight="1">
      <c r="B70" s="73"/>
      <c r="C70" s="74"/>
      <c r="D70" s="285" t="s">
        <v>129</v>
      </c>
      <c r="E70" s="285"/>
      <c r="F70" s="285"/>
      <c r="G70" s="285"/>
      <c r="H70" s="285"/>
      <c r="I70" s="75"/>
      <c r="J70" s="285" t="s">
        <v>130</v>
      </c>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314">
        <f>ROUND(SUM(AG71:AG72),2)</f>
        <v>0</v>
      </c>
      <c r="AH70" s="315"/>
      <c r="AI70" s="315"/>
      <c r="AJ70" s="315"/>
      <c r="AK70" s="315"/>
      <c r="AL70" s="315"/>
      <c r="AM70" s="315"/>
      <c r="AN70" s="316">
        <f t="shared" si="0"/>
        <v>0</v>
      </c>
      <c r="AO70" s="315"/>
      <c r="AP70" s="315"/>
      <c r="AQ70" s="76" t="s">
        <v>81</v>
      </c>
      <c r="AR70" s="73"/>
      <c r="AS70" s="77">
        <f>ROUND(SUM(AS71:AS72),2)</f>
        <v>0</v>
      </c>
      <c r="AT70" s="78">
        <f t="shared" si="1"/>
        <v>0</v>
      </c>
      <c r="AU70" s="79">
        <f>ROUND(SUM(AU71:AU72),5)</f>
        <v>0</v>
      </c>
      <c r="AV70" s="78">
        <f>ROUND(AZ70*L29,2)</f>
        <v>0</v>
      </c>
      <c r="AW70" s="78">
        <f>ROUND(BA70*L30,2)</f>
        <v>0</v>
      </c>
      <c r="AX70" s="78">
        <f>ROUND(BB70*L29,2)</f>
        <v>0</v>
      </c>
      <c r="AY70" s="78">
        <f>ROUND(BC70*L30,2)</f>
        <v>0</v>
      </c>
      <c r="AZ70" s="78">
        <f>ROUND(SUM(AZ71:AZ72),2)</f>
        <v>0</v>
      </c>
      <c r="BA70" s="78">
        <f>ROUND(SUM(BA71:BA72),2)</f>
        <v>0</v>
      </c>
      <c r="BB70" s="78">
        <f>ROUND(SUM(BB71:BB72),2)</f>
        <v>0</v>
      </c>
      <c r="BC70" s="78">
        <f>ROUND(SUM(BC71:BC72),2)</f>
        <v>0</v>
      </c>
      <c r="BD70" s="80">
        <f>ROUND(SUM(BD71:BD72),2)</f>
        <v>0</v>
      </c>
      <c r="BS70" s="81" t="s">
        <v>73</v>
      </c>
      <c r="BT70" s="81" t="s">
        <v>82</v>
      </c>
      <c r="BU70" s="81" t="s">
        <v>75</v>
      </c>
      <c r="BV70" s="81" t="s">
        <v>76</v>
      </c>
      <c r="BW70" s="81" t="s">
        <v>131</v>
      </c>
      <c r="BX70" s="81" t="s">
        <v>5</v>
      </c>
      <c r="CL70" s="81" t="s">
        <v>19</v>
      </c>
      <c r="CM70" s="81" t="s">
        <v>82</v>
      </c>
    </row>
    <row r="71" spans="1:90" s="3" customFormat="1" ht="16.5" customHeight="1">
      <c r="A71" s="72" t="s">
        <v>78</v>
      </c>
      <c r="B71" s="46"/>
      <c r="C71" s="9"/>
      <c r="D71" s="9"/>
      <c r="E71" s="286" t="s">
        <v>132</v>
      </c>
      <c r="F71" s="286"/>
      <c r="G71" s="286"/>
      <c r="H71" s="286"/>
      <c r="I71" s="286"/>
      <c r="J71" s="9"/>
      <c r="K71" s="286" t="s">
        <v>130</v>
      </c>
      <c r="L71" s="286"/>
      <c r="M71" s="286"/>
      <c r="N71" s="286"/>
      <c r="O71" s="286"/>
      <c r="P71" s="286"/>
      <c r="Q71" s="286"/>
      <c r="R71" s="286"/>
      <c r="S71" s="286"/>
      <c r="T71" s="286"/>
      <c r="U71" s="286"/>
      <c r="V71" s="286"/>
      <c r="W71" s="286"/>
      <c r="X71" s="286"/>
      <c r="Y71" s="286"/>
      <c r="Z71" s="286"/>
      <c r="AA71" s="286"/>
      <c r="AB71" s="286"/>
      <c r="AC71" s="286"/>
      <c r="AD71" s="286"/>
      <c r="AE71" s="286"/>
      <c r="AF71" s="286"/>
      <c r="AG71" s="311">
        <f>'VRN 01 - Vedlejší rozpočt...'!J32</f>
        <v>0</v>
      </c>
      <c r="AH71" s="312"/>
      <c r="AI71" s="312"/>
      <c r="AJ71" s="312"/>
      <c r="AK71" s="312"/>
      <c r="AL71" s="312"/>
      <c r="AM71" s="312"/>
      <c r="AN71" s="311">
        <f t="shared" si="0"/>
        <v>0</v>
      </c>
      <c r="AO71" s="312"/>
      <c r="AP71" s="312"/>
      <c r="AQ71" s="82" t="s">
        <v>89</v>
      </c>
      <c r="AR71" s="46"/>
      <c r="AS71" s="83">
        <v>0</v>
      </c>
      <c r="AT71" s="84">
        <f t="shared" si="1"/>
        <v>0</v>
      </c>
      <c r="AU71" s="85">
        <f>'VRN 01 - Vedlejší rozpočt...'!P91</f>
        <v>0</v>
      </c>
      <c r="AV71" s="84">
        <f>'VRN 01 - Vedlejší rozpočt...'!J35</f>
        <v>0</v>
      </c>
      <c r="AW71" s="84">
        <f>'VRN 01 - Vedlejší rozpočt...'!J36</f>
        <v>0</v>
      </c>
      <c r="AX71" s="84">
        <f>'VRN 01 - Vedlejší rozpočt...'!J37</f>
        <v>0</v>
      </c>
      <c r="AY71" s="84">
        <f>'VRN 01 - Vedlejší rozpočt...'!J38</f>
        <v>0</v>
      </c>
      <c r="AZ71" s="84">
        <f>'VRN 01 - Vedlejší rozpočt...'!F35</f>
        <v>0</v>
      </c>
      <c r="BA71" s="84">
        <f>'VRN 01 - Vedlejší rozpočt...'!F36</f>
        <v>0</v>
      </c>
      <c r="BB71" s="84">
        <f>'VRN 01 - Vedlejší rozpočt...'!F37</f>
        <v>0</v>
      </c>
      <c r="BC71" s="84">
        <f>'VRN 01 - Vedlejší rozpočt...'!F38</f>
        <v>0</v>
      </c>
      <c r="BD71" s="86">
        <f>'VRN 01 - Vedlejší rozpočt...'!F39</f>
        <v>0</v>
      </c>
      <c r="BT71" s="26" t="s">
        <v>90</v>
      </c>
      <c r="BV71" s="26" t="s">
        <v>76</v>
      </c>
      <c r="BW71" s="26" t="s">
        <v>133</v>
      </c>
      <c r="BX71" s="26" t="s">
        <v>131</v>
      </c>
      <c r="CL71" s="26" t="s">
        <v>19</v>
      </c>
    </row>
    <row r="72" spans="1:90" s="3" customFormat="1" ht="16.5" customHeight="1">
      <c r="A72" s="72" t="s">
        <v>78</v>
      </c>
      <c r="B72" s="46"/>
      <c r="C72" s="9"/>
      <c r="D72" s="9"/>
      <c r="E72" s="286" t="s">
        <v>134</v>
      </c>
      <c r="F72" s="286"/>
      <c r="G72" s="286"/>
      <c r="H72" s="286"/>
      <c r="I72" s="286"/>
      <c r="J72" s="9"/>
      <c r="K72" s="286" t="s">
        <v>135</v>
      </c>
      <c r="L72" s="286"/>
      <c r="M72" s="286"/>
      <c r="N72" s="286"/>
      <c r="O72" s="286"/>
      <c r="P72" s="286"/>
      <c r="Q72" s="286"/>
      <c r="R72" s="286"/>
      <c r="S72" s="286"/>
      <c r="T72" s="286"/>
      <c r="U72" s="286"/>
      <c r="V72" s="286"/>
      <c r="W72" s="286"/>
      <c r="X72" s="286"/>
      <c r="Y72" s="286"/>
      <c r="Z72" s="286"/>
      <c r="AA72" s="286"/>
      <c r="AB72" s="286"/>
      <c r="AC72" s="286"/>
      <c r="AD72" s="286"/>
      <c r="AE72" s="286"/>
      <c r="AF72" s="286"/>
      <c r="AG72" s="311">
        <f>'VRN 02 - Vstupní koridory'!J32</f>
        <v>0</v>
      </c>
      <c r="AH72" s="312"/>
      <c r="AI72" s="312"/>
      <c r="AJ72" s="312"/>
      <c r="AK72" s="312"/>
      <c r="AL72" s="312"/>
      <c r="AM72" s="312"/>
      <c r="AN72" s="311">
        <f t="shared" si="0"/>
        <v>0</v>
      </c>
      <c r="AO72" s="312"/>
      <c r="AP72" s="312"/>
      <c r="AQ72" s="82" t="s">
        <v>89</v>
      </c>
      <c r="AR72" s="46"/>
      <c r="AS72" s="87">
        <v>0</v>
      </c>
      <c r="AT72" s="88">
        <f t="shared" si="1"/>
        <v>0</v>
      </c>
      <c r="AU72" s="89">
        <f>'VRN 02 - Vstupní koridory'!P93</f>
        <v>0</v>
      </c>
      <c r="AV72" s="88">
        <f>'VRN 02 - Vstupní koridory'!J35</f>
        <v>0</v>
      </c>
      <c r="AW72" s="88">
        <f>'VRN 02 - Vstupní koridory'!J36</f>
        <v>0</v>
      </c>
      <c r="AX72" s="88">
        <f>'VRN 02 - Vstupní koridory'!J37</f>
        <v>0</v>
      </c>
      <c r="AY72" s="88">
        <f>'VRN 02 - Vstupní koridory'!J38</f>
        <v>0</v>
      </c>
      <c r="AZ72" s="88">
        <f>'VRN 02 - Vstupní koridory'!F35</f>
        <v>0</v>
      </c>
      <c r="BA72" s="88">
        <f>'VRN 02 - Vstupní koridory'!F36</f>
        <v>0</v>
      </c>
      <c r="BB72" s="88">
        <f>'VRN 02 - Vstupní koridory'!F37</f>
        <v>0</v>
      </c>
      <c r="BC72" s="88">
        <f>'VRN 02 - Vstupní koridory'!F38</f>
        <v>0</v>
      </c>
      <c r="BD72" s="90">
        <f>'VRN 02 - Vstupní koridory'!F39</f>
        <v>0</v>
      </c>
      <c r="BT72" s="26" t="s">
        <v>90</v>
      </c>
      <c r="BV72" s="26" t="s">
        <v>76</v>
      </c>
      <c r="BW72" s="26" t="s">
        <v>136</v>
      </c>
      <c r="BX72" s="26" t="s">
        <v>131</v>
      </c>
      <c r="CL72" s="26" t="s">
        <v>19</v>
      </c>
    </row>
    <row r="73" spans="2:44" s="1" customFormat="1" ht="30" customHeight="1">
      <c r="B73" s="33"/>
      <c r="AR73" s="33"/>
    </row>
    <row r="74" spans="2:44" s="1" customFormat="1" ht="6.95" customHeight="1">
      <c r="B74" s="42"/>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33"/>
    </row>
  </sheetData>
  <sheetProtection algorithmName="SHA-512" hashValue="iC6SoGlRSP5nh/QmpTVvqeayK7sPtYt7CLZK+XaKgW2xRxIrg0p7TJT1nafGQPPxHXKDYLalyiYSjCEeqwwZNg==" saltValue="W3kv0MMimHnmD6oXS66kQfu9ewcPWjOuF+5mcNhBdskS3gcVBEs8jgWu/ZxQVXnS4Ept/iCVrG6Wb30ixLpegA==" spinCount="100000" sheet="1" objects="1" scenarios="1" formatColumns="0" formatRows="0"/>
  <mergeCells count="110">
    <mergeCell ref="AN69:AP69"/>
    <mergeCell ref="AG69:AM69"/>
    <mergeCell ref="AN70:AP70"/>
    <mergeCell ref="AG70:AM70"/>
    <mergeCell ref="AN71:AP71"/>
    <mergeCell ref="AG71:AM71"/>
    <mergeCell ref="AN72:AP72"/>
    <mergeCell ref="AG72:AM72"/>
    <mergeCell ref="AN54:AP54"/>
    <mergeCell ref="AS49:AT51"/>
    <mergeCell ref="AN65:AP65"/>
    <mergeCell ref="AG65:AM65"/>
    <mergeCell ref="AN66:AP66"/>
    <mergeCell ref="AG66:AM66"/>
    <mergeCell ref="AN67:AP67"/>
    <mergeCell ref="AG67:AM67"/>
    <mergeCell ref="AN68:AP68"/>
    <mergeCell ref="AG68:AM68"/>
    <mergeCell ref="L33:P33"/>
    <mergeCell ref="W33:AE33"/>
    <mergeCell ref="AK33:AO33"/>
    <mergeCell ref="AK35:AO35"/>
    <mergeCell ref="X35:AB35"/>
    <mergeCell ref="AR2:BE2"/>
    <mergeCell ref="AG52:AM52"/>
    <mergeCell ref="AG64:AM64"/>
    <mergeCell ref="AG63:AM63"/>
    <mergeCell ref="AG62:AM62"/>
    <mergeCell ref="AG61:AM61"/>
    <mergeCell ref="AG60:AM60"/>
    <mergeCell ref="AG58:AM58"/>
    <mergeCell ref="AG56:AM56"/>
    <mergeCell ref="AG57:AM57"/>
    <mergeCell ref="AG59:AM59"/>
    <mergeCell ref="AG55:AM55"/>
    <mergeCell ref="AM47:AN47"/>
    <mergeCell ref="AM49:AP49"/>
    <mergeCell ref="AM50:AP50"/>
    <mergeCell ref="AN64:AP64"/>
    <mergeCell ref="AN63:AP63"/>
    <mergeCell ref="AN52:AP52"/>
    <mergeCell ref="AN60:AP60"/>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L31:P31"/>
    <mergeCell ref="AK31:AO31"/>
    <mergeCell ref="L32:P32"/>
    <mergeCell ref="W32:AE32"/>
    <mergeCell ref="AK32:AO32"/>
    <mergeCell ref="D69:H69"/>
    <mergeCell ref="J69:AF69"/>
    <mergeCell ref="D70:H70"/>
    <mergeCell ref="J70:AF70"/>
    <mergeCell ref="E71:I71"/>
    <mergeCell ref="K71:AF71"/>
    <mergeCell ref="E72:I72"/>
    <mergeCell ref="K72:AF72"/>
    <mergeCell ref="AG54:AM54"/>
    <mergeCell ref="L45:AO45"/>
    <mergeCell ref="F65:J65"/>
    <mergeCell ref="L65:AF65"/>
    <mergeCell ref="F66:J66"/>
    <mergeCell ref="L66:AF66"/>
    <mergeCell ref="F67:J67"/>
    <mergeCell ref="L67:AF67"/>
    <mergeCell ref="D68:H68"/>
    <mergeCell ref="J68:AF68"/>
    <mergeCell ref="AN61:AP61"/>
    <mergeCell ref="AN57:AP57"/>
    <mergeCell ref="AN56:AP56"/>
    <mergeCell ref="AN59:AP59"/>
    <mergeCell ref="AN55:AP55"/>
    <mergeCell ref="AN62:AP62"/>
    <mergeCell ref="AN58:AP58"/>
    <mergeCell ref="C52:G52"/>
    <mergeCell ref="D56:H56"/>
    <mergeCell ref="D55:H55"/>
    <mergeCell ref="E58:I58"/>
    <mergeCell ref="E57:I57"/>
    <mergeCell ref="E59:I59"/>
    <mergeCell ref="E60:I60"/>
    <mergeCell ref="F64:J64"/>
    <mergeCell ref="F61:J61"/>
    <mergeCell ref="F62:J62"/>
    <mergeCell ref="F63:J63"/>
    <mergeCell ref="I52:AF52"/>
    <mergeCell ref="J55:AF55"/>
    <mergeCell ref="J56:AF56"/>
    <mergeCell ref="K57:AF57"/>
    <mergeCell ref="K59:AF59"/>
    <mergeCell ref="K58:AF58"/>
    <mergeCell ref="K60:AF60"/>
    <mergeCell ref="L61:AF61"/>
    <mergeCell ref="L62:AF62"/>
    <mergeCell ref="L63:AF63"/>
    <mergeCell ref="L64:AF64"/>
  </mergeCells>
  <hyperlinks>
    <hyperlink ref="A55" location="'SO 01_A - Bourací a přípr...'!C2" display="/"/>
    <hyperlink ref="A57" location="'SO 01_B_1 - Nástavba '!C2" display="/"/>
    <hyperlink ref="A58" location="'SO 01_B_2 - Lehká ocelová...'!C2" display="/"/>
    <hyperlink ref="A59" location="'SO 01_B_3 - Přístavba'!C2" display="/"/>
    <hyperlink ref="A61" location="'IO - Retenční nádrž'!C2" display="/"/>
    <hyperlink ref="A62" location="'D.1.4.A - Vytápění'!C2" display="/"/>
    <hyperlink ref="A63" location="'D.1.4.C - Vzduchotechnika'!C2" display="/"/>
    <hyperlink ref="A64" location="'D.1.4.E - Zařízení techni...'!C2" display="/"/>
    <hyperlink ref="A65" location="'D.1.4.G - Elektroinstalace'!C2" display="/"/>
    <hyperlink ref="A66" location="'D.1.4.H - EPS'!C2" display="/"/>
    <hyperlink ref="A67" location="'C - Cetin'!C2" display="/"/>
    <hyperlink ref="A68" location="'SO 01_C - Zpevněné plochy...'!C2" display="/"/>
    <hyperlink ref="A69" location="'SO 01_D - Sadové úpravy'!C2" display="/"/>
    <hyperlink ref="A71" location="'VRN 01 - Vedlejší rozpočt...'!C2" display="/"/>
    <hyperlink ref="A72" location="'VRN 02 - Vstupní koridory'!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BM31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116</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3628</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ROUND(J108,2)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ROUND((SUM(BE108:BE311)),2)</f>
        <v>0</v>
      </c>
      <c r="I37" s="94">
        <v>0.21</v>
      </c>
      <c r="J37" s="84">
        <f>ROUND(((SUM(BE108:BE311))*I37),2)</f>
        <v>0</v>
      </c>
      <c r="L37" s="33"/>
    </row>
    <row r="38" spans="2:12" s="1" customFormat="1" ht="14.45" customHeight="1">
      <c r="B38" s="33"/>
      <c r="E38" s="28" t="s">
        <v>46</v>
      </c>
      <c r="F38" s="84">
        <f>ROUND((SUM(BF108:BF311)),2)</f>
        <v>0</v>
      </c>
      <c r="I38" s="94">
        <v>0.15</v>
      </c>
      <c r="J38" s="84">
        <f>ROUND(((SUM(BF108:BF311))*I38),2)</f>
        <v>0</v>
      </c>
      <c r="L38" s="33"/>
    </row>
    <row r="39" spans="2:12" s="1" customFormat="1" ht="14.45" customHeight="1" hidden="1">
      <c r="B39" s="33"/>
      <c r="E39" s="28" t="s">
        <v>47</v>
      </c>
      <c r="F39" s="84">
        <f>ROUND((SUM(BG108:BG311)),2)</f>
        <v>0</v>
      </c>
      <c r="I39" s="94">
        <v>0.21</v>
      </c>
      <c r="J39" s="84">
        <f>0</f>
        <v>0</v>
      </c>
      <c r="L39" s="33"/>
    </row>
    <row r="40" spans="2:12" s="1" customFormat="1" ht="14.45" customHeight="1" hidden="1">
      <c r="B40" s="33"/>
      <c r="E40" s="28" t="s">
        <v>48</v>
      </c>
      <c r="F40" s="84">
        <f>ROUND((SUM(BH108:BH311)),2)</f>
        <v>0</v>
      </c>
      <c r="I40" s="94">
        <v>0.15</v>
      </c>
      <c r="J40" s="84">
        <f>0</f>
        <v>0</v>
      </c>
      <c r="L40" s="33"/>
    </row>
    <row r="41" spans="2:12" s="1" customFormat="1" ht="14.45" customHeight="1" hidden="1">
      <c r="B41" s="33"/>
      <c r="E41" s="28" t="s">
        <v>49</v>
      </c>
      <c r="F41" s="84">
        <f>ROUND((SUM(BI108:BI311)),2)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D.1.4.G - Elektroinstalace</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J108</f>
        <v>0</v>
      </c>
      <c r="L67" s="33"/>
      <c r="AU67" s="18" t="s">
        <v>143</v>
      </c>
    </row>
    <row r="68" spans="2:12" s="8" customFormat="1" ht="24.95" customHeight="1">
      <c r="B68" s="104"/>
      <c r="D68" s="105" t="s">
        <v>3629</v>
      </c>
      <c r="E68" s="106"/>
      <c r="F68" s="106"/>
      <c r="G68" s="106"/>
      <c r="H68" s="106"/>
      <c r="I68" s="106"/>
      <c r="J68" s="107">
        <f>J109</f>
        <v>0</v>
      </c>
      <c r="L68" s="104"/>
    </row>
    <row r="69" spans="2:12" s="9" customFormat="1" ht="19.9" customHeight="1">
      <c r="B69" s="108"/>
      <c r="D69" s="109" t="s">
        <v>3630</v>
      </c>
      <c r="E69" s="110"/>
      <c r="F69" s="110"/>
      <c r="G69" s="110"/>
      <c r="H69" s="110"/>
      <c r="I69" s="110"/>
      <c r="J69" s="111">
        <f>J110</f>
        <v>0</v>
      </c>
      <c r="L69" s="108"/>
    </row>
    <row r="70" spans="2:12" s="9" customFormat="1" ht="19.9" customHeight="1">
      <c r="B70" s="108"/>
      <c r="D70" s="109" t="s">
        <v>3631</v>
      </c>
      <c r="E70" s="110"/>
      <c r="F70" s="110"/>
      <c r="G70" s="110"/>
      <c r="H70" s="110"/>
      <c r="I70" s="110"/>
      <c r="J70" s="111">
        <f>J128</f>
        <v>0</v>
      </c>
      <c r="L70" s="108"/>
    </row>
    <row r="71" spans="2:12" s="9" customFormat="1" ht="19.9" customHeight="1">
      <c r="B71" s="108"/>
      <c r="D71" s="109" t="s">
        <v>3632</v>
      </c>
      <c r="E71" s="110"/>
      <c r="F71" s="110"/>
      <c r="G71" s="110"/>
      <c r="H71" s="110"/>
      <c r="I71" s="110"/>
      <c r="J71" s="111">
        <f>J148</f>
        <v>0</v>
      </c>
      <c r="L71" s="108"/>
    </row>
    <row r="72" spans="2:12" s="9" customFormat="1" ht="19.9" customHeight="1">
      <c r="B72" s="108"/>
      <c r="D72" s="109" t="s">
        <v>3633</v>
      </c>
      <c r="E72" s="110"/>
      <c r="F72" s="110"/>
      <c r="G72" s="110"/>
      <c r="H72" s="110"/>
      <c r="I72" s="110"/>
      <c r="J72" s="111">
        <f>J159</f>
        <v>0</v>
      </c>
      <c r="L72" s="108"/>
    </row>
    <row r="73" spans="2:12" s="9" customFormat="1" ht="19.9" customHeight="1">
      <c r="B73" s="108"/>
      <c r="D73" s="109" t="s">
        <v>3634</v>
      </c>
      <c r="E73" s="110"/>
      <c r="F73" s="110"/>
      <c r="G73" s="110"/>
      <c r="H73" s="110"/>
      <c r="I73" s="110"/>
      <c r="J73" s="111">
        <f>J176</f>
        <v>0</v>
      </c>
      <c r="L73" s="108"/>
    </row>
    <row r="74" spans="2:12" s="9" customFormat="1" ht="19.9" customHeight="1">
      <c r="B74" s="108"/>
      <c r="D74" s="109" t="s">
        <v>3635</v>
      </c>
      <c r="E74" s="110"/>
      <c r="F74" s="110"/>
      <c r="G74" s="110"/>
      <c r="H74" s="110"/>
      <c r="I74" s="110"/>
      <c r="J74" s="111">
        <f>J214</f>
        <v>0</v>
      </c>
      <c r="L74" s="108"/>
    </row>
    <row r="75" spans="2:12" s="9" customFormat="1" ht="14.85" customHeight="1">
      <c r="B75" s="108"/>
      <c r="D75" s="109" t="s">
        <v>3636</v>
      </c>
      <c r="E75" s="110"/>
      <c r="F75" s="110"/>
      <c r="G75" s="110"/>
      <c r="H75" s="110"/>
      <c r="I75" s="110"/>
      <c r="J75" s="111">
        <f>J215</f>
        <v>0</v>
      </c>
      <c r="L75" s="108"/>
    </row>
    <row r="76" spans="2:12" s="9" customFormat="1" ht="14.85" customHeight="1">
      <c r="B76" s="108"/>
      <c r="D76" s="109" t="s">
        <v>3637</v>
      </c>
      <c r="E76" s="110"/>
      <c r="F76" s="110"/>
      <c r="G76" s="110"/>
      <c r="H76" s="110"/>
      <c r="I76" s="110"/>
      <c r="J76" s="111">
        <f>J225</f>
        <v>0</v>
      </c>
      <c r="L76" s="108"/>
    </row>
    <row r="77" spans="2:12" s="9" customFormat="1" ht="14.85" customHeight="1">
      <c r="B77" s="108"/>
      <c r="D77" s="109" t="s">
        <v>3638</v>
      </c>
      <c r="E77" s="110"/>
      <c r="F77" s="110"/>
      <c r="G77" s="110"/>
      <c r="H77" s="110"/>
      <c r="I77" s="110"/>
      <c r="J77" s="111">
        <f>J229</f>
        <v>0</v>
      </c>
      <c r="L77" s="108"/>
    </row>
    <row r="78" spans="2:12" s="9" customFormat="1" ht="14.85" customHeight="1">
      <c r="B78" s="108"/>
      <c r="D78" s="109" t="s">
        <v>3639</v>
      </c>
      <c r="E78" s="110"/>
      <c r="F78" s="110"/>
      <c r="G78" s="110"/>
      <c r="H78" s="110"/>
      <c r="I78" s="110"/>
      <c r="J78" s="111">
        <f>J251</f>
        <v>0</v>
      </c>
      <c r="L78" s="108"/>
    </row>
    <row r="79" spans="2:12" s="9" customFormat="1" ht="14.85" customHeight="1">
      <c r="B79" s="108"/>
      <c r="D79" s="109" t="s">
        <v>3640</v>
      </c>
      <c r="E79" s="110"/>
      <c r="F79" s="110"/>
      <c r="G79" s="110"/>
      <c r="H79" s="110"/>
      <c r="I79" s="110"/>
      <c r="J79" s="111">
        <f>J253</f>
        <v>0</v>
      </c>
      <c r="L79" s="108"/>
    </row>
    <row r="80" spans="2:12" s="9" customFormat="1" ht="14.85" customHeight="1">
      <c r="B80" s="108"/>
      <c r="D80" s="109" t="s">
        <v>3641</v>
      </c>
      <c r="E80" s="110"/>
      <c r="F80" s="110"/>
      <c r="G80" s="110"/>
      <c r="H80" s="110"/>
      <c r="I80" s="110"/>
      <c r="J80" s="111">
        <f>J260</f>
        <v>0</v>
      </c>
      <c r="L80" s="108"/>
    </row>
    <row r="81" spans="2:12" s="9" customFormat="1" ht="14.85" customHeight="1">
      <c r="B81" s="108"/>
      <c r="D81" s="109" t="s">
        <v>3642</v>
      </c>
      <c r="E81" s="110"/>
      <c r="F81" s="110"/>
      <c r="G81" s="110"/>
      <c r="H81" s="110"/>
      <c r="I81" s="110"/>
      <c r="J81" s="111">
        <f>J262</f>
        <v>0</v>
      </c>
      <c r="L81" s="108"/>
    </row>
    <row r="82" spans="2:12" s="9" customFormat="1" ht="19.9" customHeight="1">
      <c r="B82" s="108"/>
      <c r="D82" s="109" t="s">
        <v>3643</v>
      </c>
      <c r="E82" s="110"/>
      <c r="F82" s="110"/>
      <c r="G82" s="110"/>
      <c r="H82" s="110"/>
      <c r="I82" s="110"/>
      <c r="J82" s="111">
        <f>J271</f>
        <v>0</v>
      </c>
      <c r="L82" s="108"/>
    </row>
    <row r="83" spans="2:12" s="9" customFormat="1" ht="14.85" customHeight="1">
      <c r="B83" s="108"/>
      <c r="D83" s="109" t="s">
        <v>3644</v>
      </c>
      <c r="E83" s="110"/>
      <c r="F83" s="110"/>
      <c r="G83" s="110"/>
      <c r="H83" s="110"/>
      <c r="I83" s="110"/>
      <c r="J83" s="111">
        <f>J287</f>
        <v>0</v>
      </c>
      <c r="L83" s="108"/>
    </row>
    <row r="84" spans="2:12" s="8" customFormat="1" ht="24.95" customHeight="1">
      <c r="B84" s="104"/>
      <c r="D84" s="105" t="s">
        <v>3645</v>
      </c>
      <c r="E84" s="106"/>
      <c r="F84" s="106"/>
      <c r="G84" s="106"/>
      <c r="H84" s="106"/>
      <c r="I84" s="106"/>
      <c r="J84" s="107">
        <f>J294</f>
        <v>0</v>
      </c>
      <c r="L84" s="104"/>
    </row>
    <row r="85" spans="2:12" s="1" customFormat="1" ht="21.75" customHeight="1">
      <c r="B85" s="33"/>
      <c r="L85" s="33"/>
    </row>
    <row r="86" spans="2:12" s="1" customFormat="1" ht="6.95" customHeight="1">
      <c r="B86" s="42"/>
      <c r="C86" s="43"/>
      <c r="D86" s="43"/>
      <c r="E86" s="43"/>
      <c r="F86" s="43"/>
      <c r="G86" s="43"/>
      <c r="H86" s="43"/>
      <c r="I86" s="43"/>
      <c r="J86" s="43"/>
      <c r="K86" s="43"/>
      <c r="L86" s="33"/>
    </row>
    <row r="90" spans="2:12" s="1" customFormat="1" ht="6.95" customHeight="1">
      <c r="B90" s="44"/>
      <c r="C90" s="45"/>
      <c r="D90" s="45"/>
      <c r="E90" s="45"/>
      <c r="F90" s="45"/>
      <c r="G90" s="45"/>
      <c r="H90" s="45"/>
      <c r="I90" s="45"/>
      <c r="J90" s="45"/>
      <c r="K90" s="45"/>
      <c r="L90" s="33"/>
    </row>
    <row r="91" spans="2:12" s="1" customFormat="1" ht="24.95" customHeight="1">
      <c r="B91" s="33"/>
      <c r="C91" s="22" t="s">
        <v>152</v>
      </c>
      <c r="L91" s="33"/>
    </row>
    <row r="92" spans="2:12" s="1" customFormat="1" ht="6.95" customHeight="1">
      <c r="B92" s="33"/>
      <c r="L92" s="33"/>
    </row>
    <row r="93" spans="2:12" s="1" customFormat="1" ht="12" customHeight="1">
      <c r="B93" s="33"/>
      <c r="C93" s="28" t="s">
        <v>16</v>
      </c>
      <c r="L93" s="33"/>
    </row>
    <row r="94" spans="2:12" s="1" customFormat="1" ht="16.5" customHeight="1">
      <c r="B94" s="33"/>
      <c r="E94" s="325" t="str">
        <f>E7</f>
        <v>Nástavba na objektu DPS Malkovského 603</v>
      </c>
      <c r="F94" s="326"/>
      <c r="G94" s="326"/>
      <c r="H94" s="326"/>
      <c r="L94" s="33"/>
    </row>
    <row r="95" spans="2:12" ht="12" customHeight="1">
      <c r="B95" s="21"/>
      <c r="C95" s="28" t="s">
        <v>138</v>
      </c>
      <c r="L95" s="21"/>
    </row>
    <row r="96" spans="2:12" ht="16.5" customHeight="1">
      <c r="B96" s="21"/>
      <c r="E96" s="325" t="s">
        <v>494</v>
      </c>
      <c r="F96" s="295"/>
      <c r="G96" s="295"/>
      <c r="H96" s="295"/>
      <c r="L96" s="21"/>
    </row>
    <row r="97" spans="2:12" ht="12" customHeight="1">
      <c r="B97" s="21"/>
      <c r="C97" s="28" t="s">
        <v>495</v>
      </c>
      <c r="L97" s="21"/>
    </row>
    <row r="98" spans="2:12" s="1" customFormat="1" ht="16.5" customHeight="1">
      <c r="B98" s="33"/>
      <c r="E98" s="323" t="s">
        <v>3063</v>
      </c>
      <c r="F98" s="327"/>
      <c r="G98" s="327"/>
      <c r="H98" s="327"/>
      <c r="L98" s="33"/>
    </row>
    <row r="99" spans="2:12" s="1" customFormat="1" ht="12" customHeight="1">
      <c r="B99" s="33"/>
      <c r="C99" s="28" t="s">
        <v>3064</v>
      </c>
      <c r="L99" s="33"/>
    </row>
    <row r="100" spans="2:12" s="1" customFormat="1" ht="16.5" customHeight="1">
      <c r="B100" s="33"/>
      <c r="E100" s="288" t="str">
        <f>E13</f>
        <v>D.1.4.G - Elektroinstalace</v>
      </c>
      <c r="F100" s="327"/>
      <c r="G100" s="327"/>
      <c r="H100" s="327"/>
      <c r="L100" s="33"/>
    </row>
    <row r="101" spans="2:12" s="1" customFormat="1" ht="6.95" customHeight="1">
      <c r="B101" s="33"/>
      <c r="L101" s="33"/>
    </row>
    <row r="102" spans="2:12" s="1" customFormat="1" ht="12" customHeight="1">
      <c r="B102" s="33"/>
      <c r="C102" s="28" t="s">
        <v>21</v>
      </c>
      <c r="F102" s="26" t="str">
        <f>F16</f>
        <v>Malkovského 603, Letňany</v>
      </c>
      <c r="I102" s="28" t="s">
        <v>23</v>
      </c>
      <c r="J102" s="50" t="str">
        <f>IF(J16="","",J16)</f>
        <v>23. 11. 2023</v>
      </c>
      <c r="L102" s="33"/>
    </row>
    <row r="103" spans="2:12" s="1" customFormat="1" ht="6.95" customHeight="1">
      <c r="B103" s="33"/>
      <c r="L103" s="33"/>
    </row>
    <row r="104" spans="2:12" s="1" customFormat="1" ht="25.7" customHeight="1">
      <c r="B104" s="33"/>
      <c r="C104" s="28" t="s">
        <v>25</v>
      </c>
      <c r="F104" s="26" t="str">
        <f>E19</f>
        <v>Městská část Praha 18</v>
      </c>
      <c r="I104" s="28" t="s">
        <v>32</v>
      </c>
      <c r="J104" s="31" t="str">
        <f>E25</f>
        <v>Architektonická kancelář Křivka s.r.o.</v>
      </c>
      <c r="L104" s="33"/>
    </row>
    <row r="105" spans="2:12" s="1" customFormat="1" ht="15.2" customHeight="1">
      <c r="B105" s="33"/>
      <c r="C105" s="28" t="s">
        <v>30</v>
      </c>
      <c r="F105" s="26" t="str">
        <f>IF(E22="","",E22)</f>
        <v>Vyplň údaj</v>
      </c>
      <c r="I105" s="28" t="s">
        <v>36</v>
      </c>
      <c r="J105" s="31" t="str">
        <f>E28</f>
        <v xml:space="preserve"> </v>
      </c>
      <c r="L105" s="33"/>
    </row>
    <row r="106" spans="2:12" s="1" customFormat="1" ht="10.35" customHeight="1">
      <c r="B106" s="33"/>
      <c r="L106" s="33"/>
    </row>
    <row r="107" spans="2:20" s="10" customFormat="1" ht="29.25" customHeight="1">
      <c r="B107" s="112"/>
      <c r="C107" s="113" t="s">
        <v>153</v>
      </c>
      <c r="D107" s="114" t="s">
        <v>59</v>
      </c>
      <c r="E107" s="114" t="s">
        <v>55</v>
      </c>
      <c r="F107" s="114" t="s">
        <v>56</v>
      </c>
      <c r="G107" s="114" t="s">
        <v>154</v>
      </c>
      <c r="H107" s="114" t="s">
        <v>155</v>
      </c>
      <c r="I107" s="114" t="s">
        <v>156</v>
      </c>
      <c r="J107" s="114" t="s">
        <v>142</v>
      </c>
      <c r="K107" s="115" t="s">
        <v>157</v>
      </c>
      <c r="L107" s="112"/>
      <c r="M107" s="57" t="s">
        <v>19</v>
      </c>
      <c r="N107" s="58" t="s">
        <v>44</v>
      </c>
      <c r="O107" s="58" t="s">
        <v>158</v>
      </c>
      <c r="P107" s="58" t="s">
        <v>159</v>
      </c>
      <c r="Q107" s="58" t="s">
        <v>160</v>
      </c>
      <c r="R107" s="58" t="s">
        <v>161</v>
      </c>
      <c r="S107" s="58" t="s">
        <v>162</v>
      </c>
      <c r="T107" s="59" t="s">
        <v>163</v>
      </c>
    </row>
    <row r="108" spans="2:63" s="1" customFormat="1" ht="22.9" customHeight="1">
      <c r="B108" s="33"/>
      <c r="C108" s="62" t="s">
        <v>164</v>
      </c>
      <c r="J108" s="116">
        <f>BK108</f>
        <v>0</v>
      </c>
      <c r="L108" s="33"/>
      <c r="M108" s="60"/>
      <c r="N108" s="51"/>
      <c r="O108" s="51"/>
      <c r="P108" s="117">
        <f>P109+P294</f>
        <v>0</v>
      </c>
      <c r="Q108" s="51"/>
      <c r="R108" s="117">
        <f>R109+R294</f>
        <v>2.78946</v>
      </c>
      <c r="S108" s="51"/>
      <c r="T108" s="118">
        <f>T109+T294</f>
        <v>0.24984000000000003</v>
      </c>
      <c r="AT108" s="18" t="s">
        <v>73</v>
      </c>
      <c r="AU108" s="18" t="s">
        <v>143</v>
      </c>
      <c r="BK108" s="119">
        <f>BK109+BK294</f>
        <v>0</v>
      </c>
    </row>
    <row r="109" spans="2:63" s="11" customFormat="1" ht="25.9" customHeight="1">
      <c r="B109" s="120"/>
      <c r="D109" s="121" t="s">
        <v>73</v>
      </c>
      <c r="E109" s="122" t="s">
        <v>3646</v>
      </c>
      <c r="F109" s="122" t="s">
        <v>3647</v>
      </c>
      <c r="I109" s="123"/>
      <c r="J109" s="124">
        <f>BK109</f>
        <v>0</v>
      </c>
      <c r="L109" s="120"/>
      <c r="M109" s="125"/>
      <c r="P109" s="126">
        <f>P110+P128+P148+P159+P176+P214+P271</f>
        <v>0</v>
      </c>
      <c r="R109" s="126">
        <f>R110+R128+R148+R159+R176+R214+R271</f>
        <v>2.78946</v>
      </c>
      <c r="T109" s="127">
        <f>T110+T128+T148+T159+T176+T214+T271</f>
        <v>0.24984000000000003</v>
      </c>
      <c r="AR109" s="121" t="s">
        <v>82</v>
      </c>
      <c r="AT109" s="128" t="s">
        <v>73</v>
      </c>
      <c r="AU109" s="128" t="s">
        <v>74</v>
      </c>
      <c r="AY109" s="121" t="s">
        <v>167</v>
      </c>
      <c r="BK109" s="129">
        <f>BK110+BK128+BK148+BK159+BK176+BK214+BK271</f>
        <v>0</v>
      </c>
    </row>
    <row r="110" spans="2:63" s="11" customFormat="1" ht="22.9" customHeight="1">
      <c r="B110" s="120"/>
      <c r="D110" s="121" t="s">
        <v>73</v>
      </c>
      <c r="E110" s="130" t="s">
        <v>3648</v>
      </c>
      <c r="F110" s="130" t="s">
        <v>3649</v>
      </c>
      <c r="I110" s="123"/>
      <c r="J110" s="131">
        <f>BK110</f>
        <v>0</v>
      </c>
      <c r="L110" s="120"/>
      <c r="M110" s="125"/>
      <c r="P110" s="126">
        <f>SUM(P111:P127)</f>
        <v>0</v>
      </c>
      <c r="R110" s="126">
        <f>SUM(R111:R127)</f>
        <v>0.10922999999999998</v>
      </c>
      <c r="T110" s="127">
        <f>SUM(T111:T127)</f>
        <v>0</v>
      </c>
      <c r="AR110" s="121" t="s">
        <v>82</v>
      </c>
      <c r="AT110" s="128" t="s">
        <v>73</v>
      </c>
      <c r="AU110" s="128" t="s">
        <v>82</v>
      </c>
      <c r="AY110" s="121" t="s">
        <v>167</v>
      </c>
      <c r="BK110" s="129">
        <f>SUM(BK111:BK127)</f>
        <v>0</v>
      </c>
    </row>
    <row r="111" spans="2:65" s="1" customFormat="1" ht="24.2" customHeight="1">
      <c r="B111" s="33"/>
      <c r="C111" s="132" t="s">
        <v>82</v>
      </c>
      <c r="D111" s="132" t="s">
        <v>170</v>
      </c>
      <c r="E111" s="133" t="s">
        <v>3650</v>
      </c>
      <c r="F111" s="134" t="s">
        <v>3651</v>
      </c>
      <c r="G111" s="135" t="s">
        <v>312</v>
      </c>
      <c r="H111" s="136">
        <v>181</v>
      </c>
      <c r="I111" s="137"/>
      <c r="J111" s="138">
        <f>ROUND(I111*H111,2)</f>
        <v>0</v>
      </c>
      <c r="K111" s="134" t="s">
        <v>174</v>
      </c>
      <c r="L111" s="33"/>
      <c r="M111" s="139" t="s">
        <v>19</v>
      </c>
      <c r="N111" s="140" t="s">
        <v>46</v>
      </c>
      <c r="P111" s="141">
        <f>O111*H111</f>
        <v>0</v>
      </c>
      <c r="Q111" s="141">
        <v>0</v>
      </c>
      <c r="R111" s="141">
        <f>Q111*H111</f>
        <v>0</v>
      </c>
      <c r="S111" s="141">
        <v>0</v>
      </c>
      <c r="T111" s="142">
        <f>S111*H111</f>
        <v>0</v>
      </c>
      <c r="AR111" s="143" t="s">
        <v>175</v>
      </c>
      <c r="AT111" s="143" t="s">
        <v>170</v>
      </c>
      <c r="AU111" s="143" t="s">
        <v>90</v>
      </c>
      <c r="AY111" s="18" t="s">
        <v>167</v>
      </c>
      <c r="BE111" s="144">
        <f>IF(N111="základní",J111,0)</f>
        <v>0</v>
      </c>
      <c r="BF111" s="144">
        <f>IF(N111="snížená",J111,0)</f>
        <v>0</v>
      </c>
      <c r="BG111" s="144">
        <f>IF(N111="zákl. přenesená",J111,0)</f>
        <v>0</v>
      </c>
      <c r="BH111" s="144">
        <f>IF(N111="sníž. přenesená",J111,0)</f>
        <v>0</v>
      </c>
      <c r="BI111" s="144">
        <f>IF(N111="nulová",J111,0)</f>
        <v>0</v>
      </c>
      <c r="BJ111" s="18" t="s">
        <v>90</v>
      </c>
      <c r="BK111" s="144">
        <f>ROUND(I111*H111,2)</f>
        <v>0</v>
      </c>
      <c r="BL111" s="18" t="s">
        <v>175</v>
      </c>
      <c r="BM111" s="143" t="s">
        <v>3652</v>
      </c>
    </row>
    <row r="112" spans="2:47" s="1" customFormat="1" ht="11.25">
      <c r="B112" s="33"/>
      <c r="D112" s="145" t="s">
        <v>177</v>
      </c>
      <c r="F112" s="146" t="s">
        <v>3653</v>
      </c>
      <c r="I112" s="147"/>
      <c r="L112" s="33"/>
      <c r="M112" s="148"/>
      <c r="T112" s="54"/>
      <c r="AT112" s="18" t="s">
        <v>177</v>
      </c>
      <c r="AU112" s="18" t="s">
        <v>90</v>
      </c>
    </row>
    <row r="113" spans="2:65" s="1" customFormat="1" ht="16.5" customHeight="1">
      <c r="B113" s="33"/>
      <c r="C113" s="180" t="s">
        <v>90</v>
      </c>
      <c r="D113" s="180" t="s">
        <v>587</v>
      </c>
      <c r="E113" s="181" t="s">
        <v>3654</v>
      </c>
      <c r="F113" s="182" t="s">
        <v>3655</v>
      </c>
      <c r="G113" s="183" t="s">
        <v>312</v>
      </c>
      <c r="H113" s="184">
        <v>39</v>
      </c>
      <c r="I113" s="185"/>
      <c r="J113" s="186">
        <f aca="true" t="shared" si="0" ref="J113:J121">ROUND(I113*H113,2)</f>
        <v>0</v>
      </c>
      <c r="K113" s="182" t="s">
        <v>19</v>
      </c>
      <c r="L113" s="187"/>
      <c r="M113" s="188" t="s">
        <v>19</v>
      </c>
      <c r="N113" s="189" t="s">
        <v>46</v>
      </c>
      <c r="P113" s="141">
        <f aca="true" t="shared" si="1" ref="P113:P121">O113*H113</f>
        <v>0</v>
      </c>
      <c r="Q113" s="141">
        <v>0.0026</v>
      </c>
      <c r="R113" s="141">
        <f aca="true" t="shared" si="2" ref="R113:R121">Q113*H113</f>
        <v>0.10139999999999999</v>
      </c>
      <c r="S113" s="141">
        <v>0</v>
      </c>
      <c r="T113" s="142">
        <f aca="true" t="shared" si="3" ref="T113:T121">S113*H113</f>
        <v>0</v>
      </c>
      <c r="AR113" s="143" t="s">
        <v>235</v>
      </c>
      <c r="AT113" s="143" t="s">
        <v>587</v>
      </c>
      <c r="AU113" s="143" t="s">
        <v>90</v>
      </c>
      <c r="AY113" s="18" t="s">
        <v>167</v>
      </c>
      <c r="BE113" s="144">
        <f aca="true" t="shared" si="4" ref="BE113:BE121">IF(N113="základní",J113,0)</f>
        <v>0</v>
      </c>
      <c r="BF113" s="144">
        <f aca="true" t="shared" si="5" ref="BF113:BF121">IF(N113="snížená",J113,0)</f>
        <v>0</v>
      </c>
      <c r="BG113" s="144">
        <f aca="true" t="shared" si="6" ref="BG113:BG121">IF(N113="zákl. přenesená",J113,0)</f>
        <v>0</v>
      </c>
      <c r="BH113" s="144">
        <f aca="true" t="shared" si="7" ref="BH113:BH121">IF(N113="sníž. přenesená",J113,0)</f>
        <v>0</v>
      </c>
      <c r="BI113" s="144">
        <f aca="true" t="shared" si="8" ref="BI113:BI121">IF(N113="nulová",J113,0)</f>
        <v>0</v>
      </c>
      <c r="BJ113" s="18" t="s">
        <v>90</v>
      </c>
      <c r="BK113" s="144">
        <f aca="true" t="shared" si="9" ref="BK113:BK121">ROUND(I113*H113,2)</f>
        <v>0</v>
      </c>
      <c r="BL113" s="18" t="s">
        <v>175</v>
      </c>
      <c r="BM113" s="143" t="s">
        <v>3656</v>
      </c>
    </row>
    <row r="114" spans="2:65" s="1" customFormat="1" ht="21.75" customHeight="1">
      <c r="B114" s="33"/>
      <c r="C114" s="180" t="s">
        <v>103</v>
      </c>
      <c r="D114" s="180" t="s">
        <v>587</v>
      </c>
      <c r="E114" s="181" t="s">
        <v>3657</v>
      </c>
      <c r="F114" s="182" t="s">
        <v>3658</v>
      </c>
      <c r="G114" s="183" t="s">
        <v>3097</v>
      </c>
      <c r="H114" s="184">
        <v>39</v>
      </c>
      <c r="I114" s="185"/>
      <c r="J114" s="186">
        <f t="shared" si="0"/>
        <v>0</v>
      </c>
      <c r="K114" s="182" t="s">
        <v>19</v>
      </c>
      <c r="L114" s="187"/>
      <c r="M114" s="188" t="s">
        <v>19</v>
      </c>
      <c r="N114" s="189" t="s">
        <v>46</v>
      </c>
      <c r="P114" s="141">
        <f t="shared" si="1"/>
        <v>0</v>
      </c>
      <c r="Q114" s="141">
        <v>0</v>
      </c>
      <c r="R114" s="141">
        <f t="shared" si="2"/>
        <v>0</v>
      </c>
      <c r="S114" s="141">
        <v>0</v>
      </c>
      <c r="T114" s="142">
        <f t="shared" si="3"/>
        <v>0</v>
      </c>
      <c r="AR114" s="143" t="s">
        <v>235</v>
      </c>
      <c r="AT114" s="143" t="s">
        <v>587</v>
      </c>
      <c r="AU114" s="143" t="s">
        <v>90</v>
      </c>
      <c r="AY114" s="18" t="s">
        <v>167</v>
      </c>
      <c r="BE114" s="144">
        <f t="shared" si="4"/>
        <v>0</v>
      </c>
      <c r="BF114" s="144">
        <f t="shared" si="5"/>
        <v>0</v>
      </c>
      <c r="BG114" s="144">
        <f t="shared" si="6"/>
        <v>0</v>
      </c>
      <c r="BH114" s="144">
        <f t="shared" si="7"/>
        <v>0</v>
      </c>
      <c r="BI114" s="144">
        <f t="shared" si="8"/>
        <v>0</v>
      </c>
      <c r="BJ114" s="18" t="s">
        <v>90</v>
      </c>
      <c r="BK114" s="144">
        <f t="shared" si="9"/>
        <v>0</v>
      </c>
      <c r="BL114" s="18" t="s">
        <v>175</v>
      </c>
      <c r="BM114" s="143" t="s">
        <v>3659</v>
      </c>
    </row>
    <row r="115" spans="2:65" s="1" customFormat="1" ht="21.75" customHeight="1">
      <c r="B115" s="33"/>
      <c r="C115" s="180" t="s">
        <v>175</v>
      </c>
      <c r="D115" s="180" t="s">
        <v>587</v>
      </c>
      <c r="E115" s="181" t="s">
        <v>3660</v>
      </c>
      <c r="F115" s="182" t="s">
        <v>3661</v>
      </c>
      <c r="G115" s="183" t="s">
        <v>3097</v>
      </c>
      <c r="H115" s="184">
        <v>20</v>
      </c>
      <c r="I115" s="185"/>
      <c r="J115" s="186">
        <f t="shared" si="0"/>
        <v>0</v>
      </c>
      <c r="K115" s="182" t="s">
        <v>19</v>
      </c>
      <c r="L115" s="187"/>
      <c r="M115" s="188" t="s">
        <v>19</v>
      </c>
      <c r="N115" s="189" t="s">
        <v>46</v>
      </c>
      <c r="P115" s="141">
        <f t="shared" si="1"/>
        <v>0</v>
      </c>
      <c r="Q115" s="141">
        <v>0</v>
      </c>
      <c r="R115" s="141">
        <f t="shared" si="2"/>
        <v>0</v>
      </c>
      <c r="S115" s="141">
        <v>0</v>
      </c>
      <c r="T115" s="142">
        <f t="shared" si="3"/>
        <v>0</v>
      </c>
      <c r="AR115" s="143" t="s">
        <v>235</v>
      </c>
      <c r="AT115" s="143" t="s">
        <v>587</v>
      </c>
      <c r="AU115" s="143" t="s">
        <v>90</v>
      </c>
      <c r="AY115" s="18" t="s">
        <v>167</v>
      </c>
      <c r="BE115" s="144">
        <f t="shared" si="4"/>
        <v>0</v>
      </c>
      <c r="BF115" s="144">
        <f t="shared" si="5"/>
        <v>0</v>
      </c>
      <c r="BG115" s="144">
        <f t="shared" si="6"/>
        <v>0</v>
      </c>
      <c r="BH115" s="144">
        <f t="shared" si="7"/>
        <v>0</v>
      </c>
      <c r="BI115" s="144">
        <f t="shared" si="8"/>
        <v>0</v>
      </c>
      <c r="BJ115" s="18" t="s">
        <v>90</v>
      </c>
      <c r="BK115" s="144">
        <f t="shared" si="9"/>
        <v>0</v>
      </c>
      <c r="BL115" s="18" t="s">
        <v>175</v>
      </c>
      <c r="BM115" s="143" t="s">
        <v>3662</v>
      </c>
    </row>
    <row r="116" spans="2:65" s="1" customFormat="1" ht="16.5" customHeight="1">
      <c r="B116" s="33"/>
      <c r="C116" s="180" t="s">
        <v>215</v>
      </c>
      <c r="D116" s="180" t="s">
        <v>587</v>
      </c>
      <c r="E116" s="181" t="s">
        <v>3663</v>
      </c>
      <c r="F116" s="182" t="s">
        <v>3664</v>
      </c>
      <c r="G116" s="183" t="s">
        <v>3097</v>
      </c>
      <c r="H116" s="184">
        <v>21</v>
      </c>
      <c r="I116" s="185"/>
      <c r="J116" s="186">
        <f t="shared" si="0"/>
        <v>0</v>
      </c>
      <c r="K116" s="182" t="s">
        <v>19</v>
      </c>
      <c r="L116" s="187"/>
      <c r="M116" s="188" t="s">
        <v>19</v>
      </c>
      <c r="N116" s="189" t="s">
        <v>46</v>
      </c>
      <c r="P116" s="141">
        <f t="shared" si="1"/>
        <v>0</v>
      </c>
      <c r="Q116" s="141">
        <v>0</v>
      </c>
      <c r="R116" s="141">
        <f t="shared" si="2"/>
        <v>0</v>
      </c>
      <c r="S116" s="141">
        <v>0</v>
      </c>
      <c r="T116" s="142">
        <f t="shared" si="3"/>
        <v>0</v>
      </c>
      <c r="AR116" s="143" t="s">
        <v>235</v>
      </c>
      <c r="AT116" s="143" t="s">
        <v>587</v>
      </c>
      <c r="AU116" s="143" t="s">
        <v>90</v>
      </c>
      <c r="AY116" s="18" t="s">
        <v>167</v>
      </c>
      <c r="BE116" s="144">
        <f t="shared" si="4"/>
        <v>0</v>
      </c>
      <c r="BF116" s="144">
        <f t="shared" si="5"/>
        <v>0</v>
      </c>
      <c r="BG116" s="144">
        <f t="shared" si="6"/>
        <v>0</v>
      </c>
      <c r="BH116" s="144">
        <f t="shared" si="7"/>
        <v>0</v>
      </c>
      <c r="BI116" s="144">
        <f t="shared" si="8"/>
        <v>0</v>
      </c>
      <c r="BJ116" s="18" t="s">
        <v>90</v>
      </c>
      <c r="BK116" s="144">
        <f t="shared" si="9"/>
        <v>0</v>
      </c>
      <c r="BL116" s="18" t="s">
        <v>175</v>
      </c>
      <c r="BM116" s="143" t="s">
        <v>3665</v>
      </c>
    </row>
    <row r="117" spans="2:65" s="1" customFormat="1" ht="16.5" customHeight="1">
      <c r="B117" s="33"/>
      <c r="C117" s="180" t="s">
        <v>223</v>
      </c>
      <c r="D117" s="180" t="s">
        <v>587</v>
      </c>
      <c r="E117" s="181" t="s">
        <v>3666</v>
      </c>
      <c r="F117" s="182" t="s">
        <v>3667</v>
      </c>
      <c r="G117" s="183" t="s">
        <v>3097</v>
      </c>
      <c r="H117" s="184">
        <v>19</v>
      </c>
      <c r="I117" s="185"/>
      <c r="J117" s="186">
        <f t="shared" si="0"/>
        <v>0</v>
      </c>
      <c r="K117" s="182" t="s">
        <v>19</v>
      </c>
      <c r="L117" s="187"/>
      <c r="M117" s="188" t="s">
        <v>19</v>
      </c>
      <c r="N117" s="189" t="s">
        <v>46</v>
      </c>
      <c r="P117" s="141">
        <f t="shared" si="1"/>
        <v>0</v>
      </c>
      <c r="Q117" s="141">
        <v>0</v>
      </c>
      <c r="R117" s="141">
        <f t="shared" si="2"/>
        <v>0</v>
      </c>
      <c r="S117" s="141">
        <v>0</v>
      </c>
      <c r="T117" s="142">
        <f t="shared" si="3"/>
        <v>0</v>
      </c>
      <c r="AR117" s="143" t="s">
        <v>235</v>
      </c>
      <c r="AT117" s="143" t="s">
        <v>587</v>
      </c>
      <c r="AU117" s="143" t="s">
        <v>90</v>
      </c>
      <c r="AY117" s="18" t="s">
        <v>167</v>
      </c>
      <c r="BE117" s="144">
        <f t="shared" si="4"/>
        <v>0</v>
      </c>
      <c r="BF117" s="144">
        <f t="shared" si="5"/>
        <v>0</v>
      </c>
      <c r="BG117" s="144">
        <f t="shared" si="6"/>
        <v>0</v>
      </c>
      <c r="BH117" s="144">
        <f t="shared" si="7"/>
        <v>0</v>
      </c>
      <c r="BI117" s="144">
        <f t="shared" si="8"/>
        <v>0</v>
      </c>
      <c r="BJ117" s="18" t="s">
        <v>90</v>
      </c>
      <c r="BK117" s="144">
        <f t="shared" si="9"/>
        <v>0</v>
      </c>
      <c r="BL117" s="18" t="s">
        <v>175</v>
      </c>
      <c r="BM117" s="143" t="s">
        <v>3668</v>
      </c>
    </row>
    <row r="118" spans="2:65" s="1" customFormat="1" ht="16.5" customHeight="1">
      <c r="B118" s="33"/>
      <c r="C118" s="180" t="s">
        <v>230</v>
      </c>
      <c r="D118" s="180" t="s">
        <v>587</v>
      </c>
      <c r="E118" s="181" t="s">
        <v>3669</v>
      </c>
      <c r="F118" s="182" t="s">
        <v>3670</v>
      </c>
      <c r="G118" s="183" t="s">
        <v>3097</v>
      </c>
      <c r="H118" s="184">
        <v>14</v>
      </c>
      <c r="I118" s="185"/>
      <c r="J118" s="186">
        <f t="shared" si="0"/>
        <v>0</v>
      </c>
      <c r="K118" s="182" t="s">
        <v>19</v>
      </c>
      <c r="L118" s="187"/>
      <c r="M118" s="188" t="s">
        <v>19</v>
      </c>
      <c r="N118" s="189" t="s">
        <v>46</v>
      </c>
      <c r="P118" s="141">
        <f t="shared" si="1"/>
        <v>0</v>
      </c>
      <c r="Q118" s="141">
        <v>0</v>
      </c>
      <c r="R118" s="141">
        <f t="shared" si="2"/>
        <v>0</v>
      </c>
      <c r="S118" s="141">
        <v>0</v>
      </c>
      <c r="T118" s="142">
        <f t="shared" si="3"/>
        <v>0</v>
      </c>
      <c r="AR118" s="143" t="s">
        <v>235</v>
      </c>
      <c r="AT118" s="143" t="s">
        <v>587</v>
      </c>
      <c r="AU118" s="143" t="s">
        <v>90</v>
      </c>
      <c r="AY118" s="18" t="s">
        <v>167</v>
      </c>
      <c r="BE118" s="144">
        <f t="shared" si="4"/>
        <v>0</v>
      </c>
      <c r="BF118" s="144">
        <f t="shared" si="5"/>
        <v>0</v>
      </c>
      <c r="BG118" s="144">
        <f t="shared" si="6"/>
        <v>0</v>
      </c>
      <c r="BH118" s="144">
        <f t="shared" si="7"/>
        <v>0</v>
      </c>
      <c r="BI118" s="144">
        <f t="shared" si="8"/>
        <v>0</v>
      </c>
      <c r="BJ118" s="18" t="s">
        <v>90</v>
      </c>
      <c r="BK118" s="144">
        <f t="shared" si="9"/>
        <v>0</v>
      </c>
      <c r="BL118" s="18" t="s">
        <v>175</v>
      </c>
      <c r="BM118" s="143" t="s">
        <v>3671</v>
      </c>
    </row>
    <row r="119" spans="2:65" s="1" customFormat="1" ht="16.5" customHeight="1">
      <c r="B119" s="33"/>
      <c r="C119" s="180" t="s">
        <v>235</v>
      </c>
      <c r="D119" s="180" t="s">
        <v>587</v>
      </c>
      <c r="E119" s="181" t="s">
        <v>3672</v>
      </c>
      <c r="F119" s="182" t="s">
        <v>3673</v>
      </c>
      <c r="G119" s="183" t="s">
        <v>312</v>
      </c>
      <c r="H119" s="184">
        <v>10</v>
      </c>
      <c r="I119" s="185"/>
      <c r="J119" s="186">
        <f t="shared" si="0"/>
        <v>0</v>
      </c>
      <c r="K119" s="182" t="s">
        <v>19</v>
      </c>
      <c r="L119" s="187"/>
      <c r="M119" s="188" t="s">
        <v>19</v>
      </c>
      <c r="N119" s="189" t="s">
        <v>46</v>
      </c>
      <c r="P119" s="141">
        <f t="shared" si="1"/>
        <v>0</v>
      </c>
      <c r="Q119" s="141">
        <v>0.00027</v>
      </c>
      <c r="R119" s="141">
        <f t="shared" si="2"/>
        <v>0.0027</v>
      </c>
      <c r="S119" s="141">
        <v>0</v>
      </c>
      <c r="T119" s="142">
        <f t="shared" si="3"/>
        <v>0</v>
      </c>
      <c r="AR119" s="143" t="s">
        <v>235</v>
      </c>
      <c r="AT119" s="143" t="s">
        <v>587</v>
      </c>
      <c r="AU119" s="143" t="s">
        <v>90</v>
      </c>
      <c r="AY119" s="18" t="s">
        <v>167</v>
      </c>
      <c r="BE119" s="144">
        <f t="shared" si="4"/>
        <v>0</v>
      </c>
      <c r="BF119" s="144">
        <f t="shared" si="5"/>
        <v>0</v>
      </c>
      <c r="BG119" s="144">
        <f t="shared" si="6"/>
        <v>0</v>
      </c>
      <c r="BH119" s="144">
        <f t="shared" si="7"/>
        <v>0</v>
      </c>
      <c r="BI119" s="144">
        <f t="shared" si="8"/>
        <v>0</v>
      </c>
      <c r="BJ119" s="18" t="s">
        <v>90</v>
      </c>
      <c r="BK119" s="144">
        <f t="shared" si="9"/>
        <v>0</v>
      </c>
      <c r="BL119" s="18" t="s">
        <v>175</v>
      </c>
      <c r="BM119" s="143" t="s">
        <v>3674</v>
      </c>
    </row>
    <row r="120" spans="2:65" s="1" customFormat="1" ht="16.5" customHeight="1">
      <c r="B120" s="33"/>
      <c r="C120" s="180" t="s">
        <v>168</v>
      </c>
      <c r="D120" s="180" t="s">
        <v>587</v>
      </c>
      <c r="E120" s="181" t="s">
        <v>3675</v>
      </c>
      <c r="F120" s="182" t="s">
        <v>3676</v>
      </c>
      <c r="G120" s="183" t="s">
        <v>312</v>
      </c>
      <c r="H120" s="184">
        <v>19</v>
      </c>
      <c r="I120" s="185"/>
      <c r="J120" s="186">
        <f t="shared" si="0"/>
        <v>0</v>
      </c>
      <c r="K120" s="182" t="s">
        <v>19</v>
      </c>
      <c r="L120" s="187"/>
      <c r="M120" s="188" t="s">
        <v>19</v>
      </c>
      <c r="N120" s="189" t="s">
        <v>46</v>
      </c>
      <c r="P120" s="141">
        <f t="shared" si="1"/>
        <v>0</v>
      </c>
      <c r="Q120" s="141">
        <v>0.00027</v>
      </c>
      <c r="R120" s="141">
        <f t="shared" si="2"/>
        <v>0.00513</v>
      </c>
      <c r="S120" s="141">
        <v>0</v>
      </c>
      <c r="T120" s="142">
        <f t="shared" si="3"/>
        <v>0</v>
      </c>
      <c r="AR120" s="143" t="s">
        <v>235</v>
      </c>
      <c r="AT120" s="143" t="s">
        <v>587</v>
      </c>
      <c r="AU120" s="143" t="s">
        <v>90</v>
      </c>
      <c r="AY120" s="18" t="s">
        <v>167</v>
      </c>
      <c r="BE120" s="144">
        <f t="shared" si="4"/>
        <v>0</v>
      </c>
      <c r="BF120" s="144">
        <f t="shared" si="5"/>
        <v>0</v>
      </c>
      <c r="BG120" s="144">
        <f t="shared" si="6"/>
        <v>0</v>
      </c>
      <c r="BH120" s="144">
        <f t="shared" si="7"/>
        <v>0</v>
      </c>
      <c r="BI120" s="144">
        <f t="shared" si="8"/>
        <v>0</v>
      </c>
      <c r="BJ120" s="18" t="s">
        <v>90</v>
      </c>
      <c r="BK120" s="144">
        <f t="shared" si="9"/>
        <v>0</v>
      </c>
      <c r="BL120" s="18" t="s">
        <v>175</v>
      </c>
      <c r="BM120" s="143" t="s">
        <v>3677</v>
      </c>
    </row>
    <row r="121" spans="2:65" s="1" customFormat="1" ht="24.2" customHeight="1">
      <c r="B121" s="33"/>
      <c r="C121" s="132" t="s">
        <v>263</v>
      </c>
      <c r="D121" s="132" t="s">
        <v>170</v>
      </c>
      <c r="E121" s="133" t="s">
        <v>3678</v>
      </c>
      <c r="F121" s="134" t="s">
        <v>3679</v>
      </c>
      <c r="G121" s="135" t="s">
        <v>312</v>
      </c>
      <c r="H121" s="136">
        <v>195</v>
      </c>
      <c r="I121" s="137"/>
      <c r="J121" s="138">
        <f t="shared" si="0"/>
        <v>0</v>
      </c>
      <c r="K121" s="134" t="s">
        <v>174</v>
      </c>
      <c r="L121" s="33"/>
      <c r="M121" s="139" t="s">
        <v>19</v>
      </c>
      <c r="N121" s="140" t="s">
        <v>46</v>
      </c>
      <c r="P121" s="141">
        <f t="shared" si="1"/>
        <v>0</v>
      </c>
      <c r="Q121" s="141">
        <v>0</v>
      </c>
      <c r="R121" s="141">
        <f t="shared" si="2"/>
        <v>0</v>
      </c>
      <c r="S121" s="141">
        <v>0</v>
      </c>
      <c r="T121" s="142">
        <f t="shared" si="3"/>
        <v>0</v>
      </c>
      <c r="AR121" s="143" t="s">
        <v>309</v>
      </c>
      <c r="AT121" s="143" t="s">
        <v>170</v>
      </c>
      <c r="AU121" s="143" t="s">
        <v>90</v>
      </c>
      <c r="AY121" s="18" t="s">
        <v>167</v>
      </c>
      <c r="BE121" s="144">
        <f t="shared" si="4"/>
        <v>0</v>
      </c>
      <c r="BF121" s="144">
        <f t="shared" si="5"/>
        <v>0</v>
      </c>
      <c r="BG121" s="144">
        <f t="shared" si="6"/>
        <v>0</v>
      </c>
      <c r="BH121" s="144">
        <f t="shared" si="7"/>
        <v>0</v>
      </c>
      <c r="BI121" s="144">
        <f t="shared" si="8"/>
        <v>0</v>
      </c>
      <c r="BJ121" s="18" t="s">
        <v>90</v>
      </c>
      <c r="BK121" s="144">
        <f t="shared" si="9"/>
        <v>0</v>
      </c>
      <c r="BL121" s="18" t="s">
        <v>309</v>
      </c>
      <c r="BM121" s="143" t="s">
        <v>3680</v>
      </c>
    </row>
    <row r="122" spans="2:47" s="1" customFormat="1" ht="11.25">
      <c r="B122" s="33"/>
      <c r="D122" s="145" t="s">
        <v>177</v>
      </c>
      <c r="F122" s="146" t="s">
        <v>3681</v>
      </c>
      <c r="I122" s="147"/>
      <c r="L122" s="33"/>
      <c r="M122" s="148"/>
      <c r="T122" s="54"/>
      <c r="AT122" s="18" t="s">
        <v>177</v>
      </c>
      <c r="AU122" s="18" t="s">
        <v>90</v>
      </c>
    </row>
    <row r="123" spans="2:65" s="1" customFormat="1" ht="16.5" customHeight="1">
      <c r="B123" s="33"/>
      <c r="C123" s="180" t="s">
        <v>275</v>
      </c>
      <c r="D123" s="180" t="s">
        <v>587</v>
      </c>
      <c r="E123" s="181" t="s">
        <v>3682</v>
      </c>
      <c r="F123" s="182" t="s">
        <v>3683</v>
      </c>
      <c r="G123" s="183" t="s">
        <v>3097</v>
      </c>
      <c r="H123" s="184">
        <v>111</v>
      </c>
      <c r="I123" s="185"/>
      <c r="J123" s="186">
        <f>ROUND(I123*H123,2)</f>
        <v>0</v>
      </c>
      <c r="K123" s="182" t="s">
        <v>19</v>
      </c>
      <c r="L123" s="187"/>
      <c r="M123" s="188" t="s">
        <v>19</v>
      </c>
      <c r="N123" s="189" t="s">
        <v>46</v>
      </c>
      <c r="P123" s="141">
        <f>O123*H123</f>
        <v>0</v>
      </c>
      <c r="Q123" s="141">
        <v>0</v>
      </c>
      <c r="R123" s="141">
        <f>Q123*H123</f>
        <v>0</v>
      </c>
      <c r="S123" s="141">
        <v>0</v>
      </c>
      <c r="T123" s="142">
        <f>S123*H123</f>
        <v>0</v>
      </c>
      <c r="AR123" s="143" t="s">
        <v>235</v>
      </c>
      <c r="AT123" s="143" t="s">
        <v>587</v>
      </c>
      <c r="AU123" s="143" t="s">
        <v>90</v>
      </c>
      <c r="AY123" s="18" t="s">
        <v>167</v>
      </c>
      <c r="BE123" s="144">
        <f>IF(N123="základní",J123,0)</f>
        <v>0</v>
      </c>
      <c r="BF123" s="144">
        <f>IF(N123="snížená",J123,0)</f>
        <v>0</v>
      </c>
      <c r="BG123" s="144">
        <f>IF(N123="zákl. přenesená",J123,0)</f>
        <v>0</v>
      </c>
      <c r="BH123" s="144">
        <f>IF(N123="sníž. přenesená",J123,0)</f>
        <v>0</v>
      </c>
      <c r="BI123" s="144">
        <f>IF(N123="nulová",J123,0)</f>
        <v>0</v>
      </c>
      <c r="BJ123" s="18" t="s">
        <v>90</v>
      </c>
      <c r="BK123" s="144">
        <f>ROUND(I123*H123,2)</f>
        <v>0</v>
      </c>
      <c r="BL123" s="18" t="s">
        <v>175</v>
      </c>
      <c r="BM123" s="143" t="s">
        <v>3684</v>
      </c>
    </row>
    <row r="124" spans="2:65" s="1" customFormat="1" ht="16.5" customHeight="1">
      <c r="B124" s="33"/>
      <c r="C124" s="180" t="s">
        <v>285</v>
      </c>
      <c r="D124" s="180" t="s">
        <v>587</v>
      </c>
      <c r="E124" s="181" t="s">
        <v>3685</v>
      </c>
      <c r="F124" s="182" t="s">
        <v>3686</v>
      </c>
      <c r="G124" s="183" t="s">
        <v>3097</v>
      </c>
      <c r="H124" s="184">
        <v>19</v>
      </c>
      <c r="I124" s="185"/>
      <c r="J124" s="186">
        <f>ROUND(I124*H124,2)</f>
        <v>0</v>
      </c>
      <c r="K124" s="182" t="s">
        <v>19</v>
      </c>
      <c r="L124" s="187"/>
      <c r="M124" s="188" t="s">
        <v>19</v>
      </c>
      <c r="N124" s="189" t="s">
        <v>46</v>
      </c>
      <c r="P124" s="141">
        <f>O124*H124</f>
        <v>0</v>
      </c>
      <c r="Q124" s="141">
        <v>0</v>
      </c>
      <c r="R124" s="141">
        <f>Q124*H124</f>
        <v>0</v>
      </c>
      <c r="S124" s="141">
        <v>0</v>
      </c>
      <c r="T124" s="142">
        <f>S124*H124</f>
        <v>0</v>
      </c>
      <c r="AR124" s="143" t="s">
        <v>235</v>
      </c>
      <c r="AT124" s="143" t="s">
        <v>587</v>
      </c>
      <c r="AU124" s="143" t="s">
        <v>90</v>
      </c>
      <c r="AY124" s="18" t="s">
        <v>167</v>
      </c>
      <c r="BE124" s="144">
        <f>IF(N124="základní",J124,0)</f>
        <v>0</v>
      </c>
      <c r="BF124" s="144">
        <f>IF(N124="snížená",J124,0)</f>
        <v>0</v>
      </c>
      <c r="BG124" s="144">
        <f>IF(N124="zákl. přenesená",J124,0)</f>
        <v>0</v>
      </c>
      <c r="BH124" s="144">
        <f>IF(N124="sníž. přenesená",J124,0)</f>
        <v>0</v>
      </c>
      <c r="BI124" s="144">
        <f>IF(N124="nulová",J124,0)</f>
        <v>0</v>
      </c>
      <c r="BJ124" s="18" t="s">
        <v>90</v>
      </c>
      <c r="BK124" s="144">
        <f>ROUND(I124*H124,2)</f>
        <v>0</v>
      </c>
      <c r="BL124" s="18" t="s">
        <v>175</v>
      </c>
      <c r="BM124" s="143" t="s">
        <v>3687</v>
      </c>
    </row>
    <row r="125" spans="2:65" s="1" customFormat="1" ht="16.5" customHeight="1">
      <c r="B125" s="33"/>
      <c r="C125" s="180" t="s">
        <v>292</v>
      </c>
      <c r="D125" s="180" t="s">
        <v>587</v>
      </c>
      <c r="E125" s="181" t="s">
        <v>3688</v>
      </c>
      <c r="F125" s="182" t="s">
        <v>3689</v>
      </c>
      <c r="G125" s="183" t="s">
        <v>3097</v>
      </c>
      <c r="H125" s="184">
        <v>181</v>
      </c>
      <c r="I125" s="185"/>
      <c r="J125" s="186">
        <f>ROUND(I125*H125,2)</f>
        <v>0</v>
      </c>
      <c r="K125" s="182" t="s">
        <v>19</v>
      </c>
      <c r="L125" s="187"/>
      <c r="M125" s="188" t="s">
        <v>19</v>
      </c>
      <c r="N125" s="189" t="s">
        <v>46</v>
      </c>
      <c r="P125" s="141">
        <f>O125*H125</f>
        <v>0</v>
      </c>
      <c r="Q125" s="141">
        <v>0</v>
      </c>
      <c r="R125" s="141">
        <f>Q125*H125</f>
        <v>0</v>
      </c>
      <c r="S125" s="141">
        <v>0</v>
      </c>
      <c r="T125" s="142">
        <f>S125*H125</f>
        <v>0</v>
      </c>
      <c r="AR125" s="143" t="s">
        <v>235</v>
      </c>
      <c r="AT125" s="143" t="s">
        <v>587</v>
      </c>
      <c r="AU125" s="143" t="s">
        <v>90</v>
      </c>
      <c r="AY125" s="18" t="s">
        <v>167</v>
      </c>
      <c r="BE125" s="144">
        <f>IF(N125="základní",J125,0)</f>
        <v>0</v>
      </c>
      <c r="BF125" s="144">
        <f>IF(N125="snížená",J125,0)</f>
        <v>0</v>
      </c>
      <c r="BG125" s="144">
        <f>IF(N125="zákl. přenesená",J125,0)</f>
        <v>0</v>
      </c>
      <c r="BH125" s="144">
        <f>IF(N125="sníž. přenesená",J125,0)</f>
        <v>0</v>
      </c>
      <c r="BI125" s="144">
        <f>IF(N125="nulová",J125,0)</f>
        <v>0</v>
      </c>
      <c r="BJ125" s="18" t="s">
        <v>90</v>
      </c>
      <c r="BK125" s="144">
        <f>ROUND(I125*H125,2)</f>
        <v>0</v>
      </c>
      <c r="BL125" s="18" t="s">
        <v>175</v>
      </c>
      <c r="BM125" s="143" t="s">
        <v>3690</v>
      </c>
    </row>
    <row r="126" spans="2:65" s="1" customFormat="1" ht="16.5" customHeight="1">
      <c r="B126" s="33"/>
      <c r="C126" s="132" t="s">
        <v>298</v>
      </c>
      <c r="D126" s="132" t="s">
        <v>170</v>
      </c>
      <c r="E126" s="133" t="s">
        <v>3691</v>
      </c>
      <c r="F126" s="134" t="s">
        <v>3692</v>
      </c>
      <c r="G126" s="135" t="s">
        <v>3097</v>
      </c>
      <c r="H126" s="136">
        <v>1</v>
      </c>
      <c r="I126" s="137"/>
      <c r="J126" s="138">
        <f>ROUND(I126*H126,2)</f>
        <v>0</v>
      </c>
      <c r="K126" s="134" t="s">
        <v>174</v>
      </c>
      <c r="L126" s="33"/>
      <c r="M126" s="139" t="s">
        <v>19</v>
      </c>
      <c r="N126" s="140" t="s">
        <v>46</v>
      </c>
      <c r="P126" s="141">
        <f>O126*H126</f>
        <v>0</v>
      </c>
      <c r="Q126" s="141">
        <v>0</v>
      </c>
      <c r="R126" s="141">
        <f>Q126*H126</f>
        <v>0</v>
      </c>
      <c r="S126" s="141">
        <v>0</v>
      </c>
      <c r="T126" s="142">
        <f>S126*H126</f>
        <v>0</v>
      </c>
      <c r="AR126" s="143" t="s">
        <v>175</v>
      </c>
      <c r="AT126" s="143" t="s">
        <v>170</v>
      </c>
      <c r="AU126" s="143" t="s">
        <v>90</v>
      </c>
      <c r="AY126" s="18" t="s">
        <v>167</v>
      </c>
      <c r="BE126" s="144">
        <f>IF(N126="základní",J126,0)</f>
        <v>0</v>
      </c>
      <c r="BF126" s="144">
        <f>IF(N126="snížená",J126,0)</f>
        <v>0</v>
      </c>
      <c r="BG126" s="144">
        <f>IF(N126="zákl. přenesená",J126,0)</f>
        <v>0</v>
      </c>
      <c r="BH126" s="144">
        <f>IF(N126="sníž. přenesená",J126,0)</f>
        <v>0</v>
      </c>
      <c r="BI126" s="144">
        <f>IF(N126="nulová",J126,0)</f>
        <v>0</v>
      </c>
      <c r="BJ126" s="18" t="s">
        <v>90</v>
      </c>
      <c r="BK126" s="144">
        <f>ROUND(I126*H126,2)</f>
        <v>0</v>
      </c>
      <c r="BL126" s="18" t="s">
        <v>175</v>
      </c>
      <c r="BM126" s="143" t="s">
        <v>3693</v>
      </c>
    </row>
    <row r="127" spans="2:47" s="1" customFormat="1" ht="11.25">
      <c r="B127" s="33"/>
      <c r="D127" s="145" t="s">
        <v>177</v>
      </c>
      <c r="F127" s="146" t="s">
        <v>3694</v>
      </c>
      <c r="I127" s="147"/>
      <c r="L127" s="33"/>
      <c r="M127" s="148"/>
      <c r="T127" s="54"/>
      <c r="AT127" s="18" t="s">
        <v>177</v>
      </c>
      <c r="AU127" s="18" t="s">
        <v>90</v>
      </c>
    </row>
    <row r="128" spans="2:63" s="11" customFormat="1" ht="22.9" customHeight="1">
      <c r="B128" s="120"/>
      <c r="D128" s="121" t="s">
        <v>73</v>
      </c>
      <c r="E128" s="130" t="s">
        <v>3695</v>
      </c>
      <c r="F128" s="130" t="s">
        <v>3696</v>
      </c>
      <c r="I128" s="123"/>
      <c r="J128" s="131">
        <f>BK128</f>
        <v>0</v>
      </c>
      <c r="L128" s="120"/>
      <c r="M128" s="125"/>
      <c r="P128" s="126">
        <f>SUM(P129:P147)</f>
        <v>0</v>
      </c>
      <c r="R128" s="126">
        <f>SUM(R129:R147)</f>
        <v>0.006000000000000001</v>
      </c>
      <c r="T128" s="127">
        <f>SUM(T129:T147)</f>
        <v>0</v>
      </c>
      <c r="AR128" s="121" t="s">
        <v>82</v>
      </c>
      <c r="AT128" s="128" t="s">
        <v>73</v>
      </c>
      <c r="AU128" s="128" t="s">
        <v>82</v>
      </c>
      <c r="AY128" s="121" t="s">
        <v>167</v>
      </c>
      <c r="BK128" s="129">
        <f>SUM(BK129:BK147)</f>
        <v>0</v>
      </c>
    </row>
    <row r="129" spans="2:65" s="1" customFormat="1" ht="24.2" customHeight="1">
      <c r="B129" s="33"/>
      <c r="C129" s="132" t="s">
        <v>8</v>
      </c>
      <c r="D129" s="132" t="s">
        <v>170</v>
      </c>
      <c r="E129" s="133" t="s">
        <v>3697</v>
      </c>
      <c r="F129" s="134" t="s">
        <v>3698</v>
      </c>
      <c r="G129" s="135" t="s">
        <v>312</v>
      </c>
      <c r="H129" s="136">
        <v>34</v>
      </c>
      <c r="I129" s="137"/>
      <c r="J129" s="138">
        <f>ROUND(I129*H129,2)</f>
        <v>0</v>
      </c>
      <c r="K129" s="134" t="s">
        <v>174</v>
      </c>
      <c r="L129" s="33"/>
      <c r="M129" s="139" t="s">
        <v>19</v>
      </c>
      <c r="N129" s="140" t="s">
        <v>46</v>
      </c>
      <c r="P129" s="141">
        <f>O129*H129</f>
        <v>0</v>
      </c>
      <c r="Q129" s="141">
        <v>0</v>
      </c>
      <c r="R129" s="141">
        <f>Q129*H129</f>
        <v>0</v>
      </c>
      <c r="S129" s="141">
        <v>0</v>
      </c>
      <c r="T129" s="142">
        <f>S129*H129</f>
        <v>0</v>
      </c>
      <c r="AR129" s="143" t="s">
        <v>309</v>
      </c>
      <c r="AT129" s="143" t="s">
        <v>170</v>
      </c>
      <c r="AU129" s="143" t="s">
        <v>90</v>
      </c>
      <c r="AY129" s="18" t="s">
        <v>167</v>
      </c>
      <c r="BE129" s="144">
        <f>IF(N129="základní",J129,0)</f>
        <v>0</v>
      </c>
      <c r="BF129" s="144">
        <f>IF(N129="snížená",J129,0)</f>
        <v>0</v>
      </c>
      <c r="BG129" s="144">
        <f>IF(N129="zákl. přenesená",J129,0)</f>
        <v>0</v>
      </c>
      <c r="BH129" s="144">
        <f>IF(N129="sníž. přenesená",J129,0)</f>
        <v>0</v>
      </c>
      <c r="BI129" s="144">
        <f>IF(N129="nulová",J129,0)</f>
        <v>0</v>
      </c>
      <c r="BJ129" s="18" t="s">
        <v>90</v>
      </c>
      <c r="BK129" s="144">
        <f>ROUND(I129*H129,2)</f>
        <v>0</v>
      </c>
      <c r="BL129" s="18" t="s">
        <v>309</v>
      </c>
      <c r="BM129" s="143" t="s">
        <v>3699</v>
      </c>
    </row>
    <row r="130" spans="2:47" s="1" customFormat="1" ht="11.25">
      <c r="B130" s="33"/>
      <c r="D130" s="145" t="s">
        <v>177</v>
      </c>
      <c r="F130" s="146" t="s">
        <v>3700</v>
      </c>
      <c r="I130" s="147"/>
      <c r="L130" s="33"/>
      <c r="M130" s="148"/>
      <c r="T130" s="54"/>
      <c r="AT130" s="18" t="s">
        <v>177</v>
      </c>
      <c r="AU130" s="18" t="s">
        <v>90</v>
      </c>
    </row>
    <row r="131" spans="2:65" s="1" customFormat="1" ht="16.5" customHeight="1">
      <c r="B131" s="33"/>
      <c r="C131" s="180" t="s">
        <v>309</v>
      </c>
      <c r="D131" s="180" t="s">
        <v>587</v>
      </c>
      <c r="E131" s="181" t="s">
        <v>3701</v>
      </c>
      <c r="F131" s="182" t="s">
        <v>3702</v>
      </c>
      <c r="G131" s="183" t="s">
        <v>312</v>
      </c>
      <c r="H131" s="184">
        <v>29</v>
      </c>
      <c r="I131" s="185"/>
      <c r="J131" s="186">
        <f>ROUND(I131*H131,2)</f>
        <v>0</v>
      </c>
      <c r="K131" s="182" t="s">
        <v>174</v>
      </c>
      <c r="L131" s="187"/>
      <c r="M131" s="188" t="s">
        <v>19</v>
      </c>
      <c r="N131" s="189" t="s">
        <v>46</v>
      </c>
      <c r="P131" s="141">
        <f>O131*H131</f>
        <v>0</v>
      </c>
      <c r="Q131" s="141">
        <v>4E-05</v>
      </c>
      <c r="R131" s="141">
        <f>Q131*H131</f>
        <v>0.00116</v>
      </c>
      <c r="S131" s="141">
        <v>0</v>
      </c>
      <c r="T131" s="142">
        <f>S131*H131</f>
        <v>0</v>
      </c>
      <c r="AR131" s="143" t="s">
        <v>437</v>
      </c>
      <c r="AT131" s="143" t="s">
        <v>587</v>
      </c>
      <c r="AU131" s="143" t="s">
        <v>90</v>
      </c>
      <c r="AY131" s="18" t="s">
        <v>167</v>
      </c>
      <c r="BE131" s="144">
        <f>IF(N131="základní",J131,0)</f>
        <v>0</v>
      </c>
      <c r="BF131" s="144">
        <f>IF(N131="snížená",J131,0)</f>
        <v>0</v>
      </c>
      <c r="BG131" s="144">
        <f>IF(N131="zákl. přenesená",J131,0)</f>
        <v>0</v>
      </c>
      <c r="BH131" s="144">
        <f>IF(N131="sníž. přenesená",J131,0)</f>
        <v>0</v>
      </c>
      <c r="BI131" s="144">
        <f>IF(N131="nulová",J131,0)</f>
        <v>0</v>
      </c>
      <c r="BJ131" s="18" t="s">
        <v>90</v>
      </c>
      <c r="BK131" s="144">
        <f>ROUND(I131*H131,2)</f>
        <v>0</v>
      </c>
      <c r="BL131" s="18" t="s">
        <v>309</v>
      </c>
      <c r="BM131" s="143" t="s">
        <v>3703</v>
      </c>
    </row>
    <row r="132" spans="2:65" s="1" customFormat="1" ht="16.5" customHeight="1">
      <c r="B132" s="33"/>
      <c r="C132" s="180" t="s">
        <v>319</v>
      </c>
      <c r="D132" s="180" t="s">
        <v>587</v>
      </c>
      <c r="E132" s="181" t="s">
        <v>3704</v>
      </c>
      <c r="F132" s="182" t="s">
        <v>3705</v>
      </c>
      <c r="G132" s="183" t="s">
        <v>3097</v>
      </c>
      <c r="H132" s="184">
        <v>5</v>
      </c>
      <c r="I132" s="185"/>
      <c r="J132" s="186">
        <f>ROUND(I132*H132,2)</f>
        <v>0</v>
      </c>
      <c r="K132" s="182" t="s">
        <v>19</v>
      </c>
      <c r="L132" s="187"/>
      <c r="M132" s="188" t="s">
        <v>19</v>
      </c>
      <c r="N132" s="189" t="s">
        <v>46</v>
      </c>
      <c r="P132" s="141">
        <f>O132*H132</f>
        <v>0</v>
      </c>
      <c r="Q132" s="141">
        <v>0</v>
      </c>
      <c r="R132" s="141">
        <f>Q132*H132</f>
        <v>0</v>
      </c>
      <c r="S132" s="141">
        <v>0</v>
      </c>
      <c r="T132" s="142">
        <f>S132*H132</f>
        <v>0</v>
      </c>
      <c r="AR132" s="143" t="s">
        <v>235</v>
      </c>
      <c r="AT132" s="143" t="s">
        <v>587</v>
      </c>
      <c r="AU132" s="143" t="s">
        <v>90</v>
      </c>
      <c r="AY132" s="18" t="s">
        <v>167</v>
      </c>
      <c r="BE132" s="144">
        <f>IF(N132="základní",J132,0)</f>
        <v>0</v>
      </c>
      <c r="BF132" s="144">
        <f>IF(N132="snížená",J132,0)</f>
        <v>0</v>
      </c>
      <c r="BG132" s="144">
        <f>IF(N132="zákl. přenesená",J132,0)</f>
        <v>0</v>
      </c>
      <c r="BH132" s="144">
        <f>IF(N132="sníž. přenesená",J132,0)</f>
        <v>0</v>
      </c>
      <c r="BI132" s="144">
        <f>IF(N132="nulová",J132,0)</f>
        <v>0</v>
      </c>
      <c r="BJ132" s="18" t="s">
        <v>90</v>
      </c>
      <c r="BK132" s="144">
        <f>ROUND(I132*H132,2)</f>
        <v>0</v>
      </c>
      <c r="BL132" s="18" t="s">
        <v>175</v>
      </c>
      <c r="BM132" s="143" t="s">
        <v>3706</v>
      </c>
    </row>
    <row r="133" spans="2:65" s="1" customFormat="1" ht="16.5" customHeight="1">
      <c r="B133" s="33"/>
      <c r="C133" s="180" t="s">
        <v>326</v>
      </c>
      <c r="D133" s="180" t="s">
        <v>587</v>
      </c>
      <c r="E133" s="181" t="s">
        <v>3707</v>
      </c>
      <c r="F133" s="182" t="s">
        <v>3708</v>
      </c>
      <c r="G133" s="183" t="s">
        <v>3097</v>
      </c>
      <c r="H133" s="184">
        <v>10</v>
      </c>
      <c r="I133" s="185"/>
      <c r="J133" s="186">
        <f>ROUND(I133*H133,2)</f>
        <v>0</v>
      </c>
      <c r="K133" s="182" t="s">
        <v>19</v>
      </c>
      <c r="L133" s="187"/>
      <c r="M133" s="188" t="s">
        <v>19</v>
      </c>
      <c r="N133" s="189" t="s">
        <v>46</v>
      </c>
      <c r="P133" s="141">
        <f>O133*H133</f>
        <v>0</v>
      </c>
      <c r="Q133" s="141">
        <v>0</v>
      </c>
      <c r="R133" s="141">
        <f>Q133*H133</f>
        <v>0</v>
      </c>
      <c r="S133" s="141">
        <v>0</v>
      </c>
      <c r="T133" s="142">
        <f>S133*H133</f>
        <v>0</v>
      </c>
      <c r="AR133" s="143" t="s">
        <v>235</v>
      </c>
      <c r="AT133" s="143" t="s">
        <v>587</v>
      </c>
      <c r="AU133" s="143" t="s">
        <v>90</v>
      </c>
      <c r="AY133" s="18" t="s">
        <v>167</v>
      </c>
      <c r="BE133" s="144">
        <f>IF(N133="základní",J133,0)</f>
        <v>0</v>
      </c>
      <c r="BF133" s="144">
        <f>IF(N133="snížená",J133,0)</f>
        <v>0</v>
      </c>
      <c r="BG133" s="144">
        <f>IF(N133="zákl. přenesená",J133,0)</f>
        <v>0</v>
      </c>
      <c r="BH133" s="144">
        <f>IF(N133="sníž. přenesená",J133,0)</f>
        <v>0</v>
      </c>
      <c r="BI133" s="144">
        <f>IF(N133="nulová",J133,0)</f>
        <v>0</v>
      </c>
      <c r="BJ133" s="18" t="s">
        <v>90</v>
      </c>
      <c r="BK133" s="144">
        <f>ROUND(I133*H133,2)</f>
        <v>0</v>
      </c>
      <c r="BL133" s="18" t="s">
        <v>175</v>
      </c>
      <c r="BM133" s="143" t="s">
        <v>3709</v>
      </c>
    </row>
    <row r="134" spans="2:65" s="1" customFormat="1" ht="24.2" customHeight="1">
      <c r="B134" s="33"/>
      <c r="C134" s="132" t="s">
        <v>335</v>
      </c>
      <c r="D134" s="132" t="s">
        <v>170</v>
      </c>
      <c r="E134" s="133" t="s">
        <v>3710</v>
      </c>
      <c r="F134" s="134" t="s">
        <v>3711</v>
      </c>
      <c r="G134" s="135" t="s">
        <v>312</v>
      </c>
      <c r="H134" s="136">
        <v>28</v>
      </c>
      <c r="I134" s="137"/>
      <c r="J134" s="138">
        <f>ROUND(I134*H134,2)</f>
        <v>0</v>
      </c>
      <c r="K134" s="134" t="s">
        <v>174</v>
      </c>
      <c r="L134" s="33"/>
      <c r="M134" s="139" t="s">
        <v>19</v>
      </c>
      <c r="N134" s="140" t="s">
        <v>46</v>
      </c>
      <c r="P134" s="141">
        <f>O134*H134</f>
        <v>0</v>
      </c>
      <c r="Q134" s="141">
        <v>0</v>
      </c>
      <c r="R134" s="141">
        <f>Q134*H134</f>
        <v>0</v>
      </c>
      <c r="S134" s="141">
        <v>0</v>
      </c>
      <c r="T134" s="142">
        <f>S134*H134</f>
        <v>0</v>
      </c>
      <c r="AR134" s="143" t="s">
        <v>309</v>
      </c>
      <c r="AT134" s="143" t="s">
        <v>170</v>
      </c>
      <c r="AU134" s="143" t="s">
        <v>90</v>
      </c>
      <c r="AY134" s="18" t="s">
        <v>167</v>
      </c>
      <c r="BE134" s="144">
        <f>IF(N134="základní",J134,0)</f>
        <v>0</v>
      </c>
      <c r="BF134" s="144">
        <f>IF(N134="snížená",J134,0)</f>
        <v>0</v>
      </c>
      <c r="BG134" s="144">
        <f>IF(N134="zákl. přenesená",J134,0)</f>
        <v>0</v>
      </c>
      <c r="BH134" s="144">
        <f>IF(N134="sníž. přenesená",J134,0)</f>
        <v>0</v>
      </c>
      <c r="BI134" s="144">
        <f>IF(N134="nulová",J134,0)</f>
        <v>0</v>
      </c>
      <c r="BJ134" s="18" t="s">
        <v>90</v>
      </c>
      <c r="BK134" s="144">
        <f>ROUND(I134*H134,2)</f>
        <v>0</v>
      </c>
      <c r="BL134" s="18" t="s">
        <v>309</v>
      </c>
      <c r="BM134" s="143" t="s">
        <v>3712</v>
      </c>
    </row>
    <row r="135" spans="2:47" s="1" customFormat="1" ht="11.25">
      <c r="B135" s="33"/>
      <c r="D135" s="145" t="s">
        <v>177</v>
      </c>
      <c r="F135" s="146" t="s">
        <v>3713</v>
      </c>
      <c r="I135" s="147"/>
      <c r="L135" s="33"/>
      <c r="M135" s="148"/>
      <c r="T135" s="54"/>
      <c r="AT135" s="18" t="s">
        <v>177</v>
      </c>
      <c r="AU135" s="18" t="s">
        <v>90</v>
      </c>
    </row>
    <row r="136" spans="2:65" s="1" customFormat="1" ht="16.5" customHeight="1">
      <c r="B136" s="33"/>
      <c r="C136" s="180" t="s">
        <v>342</v>
      </c>
      <c r="D136" s="180" t="s">
        <v>587</v>
      </c>
      <c r="E136" s="181" t="s">
        <v>3714</v>
      </c>
      <c r="F136" s="182" t="s">
        <v>3715</v>
      </c>
      <c r="G136" s="183" t="s">
        <v>312</v>
      </c>
      <c r="H136" s="184">
        <v>28</v>
      </c>
      <c r="I136" s="185"/>
      <c r="J136" s="186">
        <f>ROUND(I136*H136,2)</f>
        <v>0</v>
      </c>
      <c r="K136" s="182" t="s">
        <v>174</v>
      </c>
      <c r="L136" s="187"/>
      <c r="M136" s="188" t="s">
        <v>19</v>
      </c>
      <c r="N136" s="189" t="s">
        <v>46</v>
      </c>
      <c r="P136" s="141">
        <f>O136*H136</f>
        <v>0</v>
      </c>
      <c r="Q136" s="141">
        <v>4E-05</v>
      </c>
      <c r="R136" s="141">
        <f>Q136*H136</f>
        <v>0.0011200000000000001</v>
      </c>
      <c r="S136" s="141">
        <v>0</v>
      </c>
      <c r="T136" s="142">
        <f>S136*H136</f>
        <v>0</v>
      </c>
      <c r="AR136" s="143" t="s">
        <v>437</v>
      </c>
      <c r="AT136" s="143" t="s">
        <v>587</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309</v>
      </c>
      <c r="BM136" s="143" t="s">
        <v>3716</v>
      </c>
    </row>
    <row r="137" spans="2:65" s="1" customFormat="1" ht="24.2" customHeight="1">
      <c r="B137" s="33"/>
      <c r="C137" s="132" t="s">
        <v>7</v>
      </c>
      <c r="D137" s="132" t="s">
        <v>170</v>
      </c>
      <c r="E137" s="133" t="s">
        <v>3717</v>
      </c>
      <c r="F137" s="134" t="s">
        <v>3718</v>
      </c>
      <c r="G137" s="135" t="s">
        <v>312</v>
      </c>
      <c r="H137" s="136">
        <v>18</v>
      </c>
      <c r="I137" s="137"/>
      <c r="J137" s="138">
        <f>ROUND(I137*H137,2)</f>
        <v>0</v>
      </c>
      <c r="K137" s="134" t="s">
        <v>174</v>
      </c>
      <c r="L137" s="33"/>
      <c r="M137" s="139" t="s">
        <v>19</v>
      </c>
      <c r="N137" s="140" t="s">
        <v>46</v>
      </c>
      <c r="P137" s="141">
        <f>O137*H137</f>
        <v>0</v>
      </c>
      <c r="Q137" s="141">
        <v>0</v>
      </c>
      <c r="R137" s="141">
        <f>Q137*H137</f>
        <v>0</v>
      </c>
      <c r="S137" s="141">
        <v>0</v>
      </c>
      <c r="T137" s="142">
        <f>S137*H137</f>
        <v>0</v>
      </c>
      <c r="AR137" s="143" t="s">
        <v>309</v>
      </c>
      <c r="AT137" s="143" t="s">
        <v>170</v>
      </c>
      <c r="AU137" s="143" t="s">
        <v>90</v>
      </c>
      <c r="AY137" s="18" t="s">
        <v>167</v>
      </c>
      <c r="BE137" s="144">
        <f>IF(N137="základní",J137,0)</f>
        <v>0</v>
      </c>
      <c r="BF137" s="144">
        <f>IF(N137="snížená",J137,0)</f>
        <v>0</v>
      </c>
      <c r="BG137" s="144">
        <f>IF(N137="zákl. přenesená",J137,0)</f>
        <v>0</v>
      </c>
      <c r="BH137" s="144">
        <f>IF(N137="sníž. přenesená",J137,0)</f>
        <v>0</v>
      </c>
      <c r="BI137" s="144">
        <f>IF(N137="nulová",J137,0)</f>
        <v>0</v>
      </c>
      <c r="BJ137" s="18" t="s">
        <v>90</v>
      </c>
      <c r="BK137" s="144">
        <f>ROUND(I137*H137,2)</f>
        <v>0</v>
      </c>
      <c r="BL137" s="18" t="s">
        <v>309</v>
      </c>
      <c r="BM137" s="143" t="s">
        <v>3719</v>
      </c>
    </row>
    <row r="138" spans="2:47" s="1" customFormat="1" ht="11.25">
      <c r="B138" s="33"/>
      <c r="D138" s="145" t="s">
        <v>177</v>
      </c>
      <c r="F138" s="146" t="s">
        <v>3720</v>
      </c>
      <c r="I138" s="147"/>
      <c r="L138" s="33"/>
      <c r="M138" s="148"/>
      <c r="T138" s="54"/>
      <c r="AT138" s="18" t="s">
        <v>177</v>
      </c>
      <c r="AU138" s="18" t="s">
        <v>90</v>
      </c>
    </row>
    <row r="139" spans="2:65" s="1" customFormat="1" ht="16.5" customHeight="1">
      <c r="B139" s="33"/>
      <c r="C139" s="180" t="s">
        <v>355</v>
      </c>
      <c r="D139" s="180" t="s">
        <v>587</v>
      </c>
      <c r="E139" s="181" t="s">
        <v>3721</v>
      </c>
      <c r="F139" s="182" t="s">
        <v>3722</v>
      </c>
      <c r="G139" s="183" t="s">
        <v>312</v>
      </c>
      <c r="H139" s="184">
        <v>18</v>
      </c>
      <c r="I139" s="185"/>
      <c r="J139" s="186">
        <f>ROUND(I139*H139,2)</f>
        <v>0</v>
      </c>
      <c r="K139" s="182" t="s">
        <v>174</v>
      </c>
      <c r="L139" s="187"/>
      <c r="M139" s="188" t="s">
        <v>19</v>
      </c>
      <c r="N139" s="189" t="s">
        <v>46</v>
      </c>
      <c r="P139" s="141">
        <f>O139*H139</f>
        <v>0</v>
      </c>
      <c r="Q139" s="141">
        <v>5E-05</v>
      </c>
      <c r="R139" s="141">
        <f>Q139*H139</f>
        <v>0.0009000000000000001</v>
      </c>
      <c r="S139" s="141">
        <v>0</v>
      </c>
      <c r="T139" s="142">
        <f>S139*H139</f>
        <v>0</v>
      </c>
      <c r="AR139" s="143" t="s">
        <v>437</v>
      </c>
      <c r="AT139" s="143" t="s">
        <v>587</v>
      </c>
      <c r="AU139" s="143" t="s">
        <v>90</v>
      </c>
      <c r="AY139" s="18" t="s">
        <v>167</v>
      </c>
      <c r="BE139" s="144">
        <f>IF(N139="základní",J139,0)</f>
        <v>0</v>
      </c>
      <c r="BF139" s="144">
        <f>IF(N139="snížená",J139,0)</f>
        <v>0</v>
      </c>
      <c r="BG139" s="144">
        <f>IF(N139="zákl. přenesená",J139,0)</f>
        <v>0</v>
      </c>
      <c r="BH139" s="144">
        <f>IF(N139="sníž. přenesená",J139,0)</f>
        <v>0</v>
      </c>
      <c r="BI139" s="144">
        <f>IF(N139="nulová",J139,0)</f>
        <v>0</v>
      </c>
      <c r="BJ139" s="18" t="s">
        <v>90</v>
      </c>
      <c r="BK139" s="144">
        <f>ROUND(I139*H139,2)</f>
        <v>0</v>
      </c>
      <c r="BL139" s="18" t="s">
        <v>309</v>
      </c>
      <c r="BM139" s="143" t="s">
        <v>3723</v>
      </c>
    </row>
    <row r="140" spans="2:65" s="1" customFormat="1" ht="24.2" customHeight="1">
      <c r="B140" s="33"/>
      <c r="C140" s="132" t="s">
        <v>365</v>
      </c>
      <c r="D140" s="132" t="s">
        <v>170</v>
      </c>
      <c r="E140" s="133" t="s">
        <v>3724</v>
      </c>
      <c r="F140" s="134" t="s">
        <v>3725</v>
      </c>
      <c r="G140" s="135" t="s">
        <v>312</v>
      </c>
      <c r="H140" s="136">
        <v>26</v>
      </c>
      <c r="I140" s="137"/>
      <c r="J140" s="138">
        <f>ROUND(I140*H140,2)</f>
        <v>0</v>
      </c>
      <c r="K140" s="134" t="s">
        <v>174</v>
      </c>
      <c r="L140" s="33"/>
      <c r="M140" s="139" t="s">
        <v>19</v>
      </c>
      <c r="N140" s="140" t="s">
        <v>46</v>
      </c>
      <c r="P140" s="141">
        <f>O140*H140</f>
        <v>0</v>
      </c>
      <c r="Q140" s="141">
        <v>0</v>
      </c>
      <c r="R140" s="141">
        <f>Q140*H140</f>
        <v>0</v>
      </c>
      <c r="S140" s="141">
        <v>0</v>
      </c>
      <c r="T140" s="142">
        <f>S140*H140</f>
        <v>0</v>
      </c>
      <c r="AR140" s="143" t="s">
        <v>309</v>
      </c>
      <c r="AT140" s="143" t="s">
        <v>170</v>
      </c>
      <c r="AU140" s="143" t="s">
        <v>90</v>
      </c>
      <c r="AY140" s="18" t="s">
        <v>167</v>
      </c>
      <c r="BE140" s="144">
        <f>IF(N140="základní",J140,0)</f>
        <v>0</v>
      </c>
      <c r="BF140" s="144">
        <f>IF(N140="snížená",J140,0)</f>
        <v>0</v>
      </c>
      <c r="BG140" s="144">
        <f>IF(N140="zákl. přenesená",J140,0)</f>
        <v>0</v>
      </c>
      <c r="BH140" s="144">
        <f>IF(N140="sníž. přenesená",J140,0)</f>
        <v>0</v>
      </c>
      <c r="BI140" s="144">
        <f>IF(N140="nulová",J140,0)</f>
        <v>0</v>
      </c>
      <c r="BJ140" s="18" t="s">
        <v>90</v>
      </c>
      <c r="BK140" s="144">
        <f>ROUND(I140*H140,2)</f>
        <v>0</v>
      </c>
      <c r="BL140" s="18" t="s">
        <v>309</v>
      </c>
      <c r="BM140" s="143" t="s">
        <v>3726</v>
      </c>
    </row>
    <row r="141" spans="2:47" s="1" customFormat="1" ht="11.25">
      <c r="B141" s="33"/>
      <c r="D141" s="145" t="s">
        <v>177</v>
      </c>
      <c r="F141" s="146" t="s">
        <v>3727</v>
      </c>
      <c r="I141" s="147"/>
      <c r="L141" s="33"/>
      <c r="M141" s="148"/>
      <c r="T141" s="54"/>
      <c r="AT141" s="18" t="s">
        <v>177</v>
      </c>
      <c r="AU141" s="18" t="s">
        <v>90</v>
      </c>
    </row>
    <row r="142" spans="2:65" s="1" customFormat="1" ht="16.5" customHeight="1">
      <c r="B142" s="33"/>
      <c r="C142" s="180" t="s">
        <v>379</v>
      </c>
      <c r="D142" s="180" t="s">
        <v>587</v>
      </c>
      <c r="E142" s="181" t="s">
        <v>3728</v>
      </c>
      <c r="F142" s="182" t="s">
        <v>3729</v>
      </c>
      <c r="G142" s="183" t="s">
        <v>312</v>
      </c>
      <c r="H142" s="184">
        <v>26</v>
      </c>
      <c r="I142" s="185"/>
      <c r="J142" s="186">
        <f>ROUND(I142*H142,2)</f>
        <v>0</v>
      </c>
      <c r="K142" s="182" t="s">
        <v>19</v>
      </c>
      <c r="L142" s="187"/>
      <c r="M142" s="188" t="s">
        <v>19</v>
      </c>
      <c r="N142" s="189" t="s">
        <v>46</v>
      </c>
      <c r="P142" s="141">
        <f>O142*H142</f>
        <v>0</v>
      </c>
      <c r="Q142" s="141">
        <v>9E-05</v>
      </c>
      <c r="R142" s="141">
        <f>Q142*H142</f>
        <v>0.00234</v>
      </c>
      <c r="S142" s="141">
        <v>0</v>
      </c>
      <c r="T142" s="142">
        <f>S142*H142</f>
        <v>0</v>
      </c>
      <c r="AR142" s="143" t="s">
        <v>437</v>
      </c>
      <c r="AT142" s="143" t="s">
        <v>587</v>
      </c>
      <c r="AU142" s="143" t="s">
        <v>90</v>
      </c>
      <c r="AY142" s="18" t="s">
        <v>167</v>
      </c>
      <c r="BE142" s="144">
        <f>IF(N142="základní",J142,0)</f>
        <v>0</v>
      </c>
      <c r="BF142" s="144">
        <f>IF(N142="snížená",J142,0)</f>
        <v>0</v>
      </c>
      <c r="BG142" s="144">
        <f>IF(N142="zákl. přenesená",J142,0)</f>
        <v>0</v>
      </c>
      <c r="BH142" s="144">
        <f>IF(N142="sníž. přenesená",J142,0)</f>
        <v>0</v>
      </c>
      <c r="BI142" s="144">
        <f>IF(N142="nulová",J142,0)</f>
        <v>0</v>
      </c>
      <c r="BJ142" s="18" t="s">
        <v>90</v>
      </c>
      <c r="BK142" s="144">
        <f>ROUND(I142*H142,2)</f>
        <v>0</v>
      </c>
      <c r="BL142" s="18" t="s">
        <v>309</v>
      </c>
      <c r="BM142" s="143" t="s">
        <v>3730</v>
      </c>
    </row>
    <row r="143" spans="2:47" s="1" customFormat="1" ht="19.5">
      <c r="B143" s="33"/>
      <c r="D143" s="150" t="s">
        <v>1678</v>
      </c>
      <c r="F143" s="191" t="s">
        <v>3731</v>
      </c>
      <c r="I143" s="147"/>
      <c r="L143" s="33"/>
      <c r="M143" s="148"/>
      <c r="T143" s="54"/>
      <c r="AT143" s="18" t="s">
        <v>1678</v>
      </c>
      <c r="AU143" s="18" t="s">
        <v>90</v>
      </c>
    </row>
    <row r="144" spans="2:65" s="1" customFormat="1" ht="24.2" customHeight="1">
      <c r="B144" s="33"/>
      <c r="C144" s="132" t="s">
        <v>386</v>
      </c>
      <c r="D144" s="132" t="s">
        <v>170</v>
      </c>
      <c r="E144" s="133" t="s">
        <v>3732</v>
      </c>
      <c r="F144" s="134" t="s">
        <v>3733</v>
      </c>
      <c r="G144" s="135" t="s">
        <v>312</v>
      </c>
      <c r="H144" s="136">
        <v>6</v>
      </c>
      <c r="I144" s="137"/>
      <c r="J144" s="138">
        <f>ROUND(I144*H144,2)</f>
        <v>0</v>
      </c>
      <c r="K144" s="134" t="s">
        <v>174</v>
      </c>
      <c r="L144" s="33"/>
      <c r="M144" s="139" t="s">
        <v>19</v>
      </c>
      <c r="N144" s="140" t="s">
        <v>46</v>
      </c>
      <c r="P144" s="141">
        <f>O144*H144</f>
        <v>0</v>
      </c>
      <c r="Q144" s="141">
        <v>0</v>
      </c>
      <c r="R144" s="141">
        <f>Q144*H144</f>
        <v>0</v>
      </c>
      <c r="S144" s="141">
        <v>0</v>
      </c>
      <c r="T144" s="142">
        <f>S144*H144</f>
        <v>0</v>
      </c>
      <c r="AR144" s="143" t="s">
        <v>309</v>
      </c>
      <c r="AT144" s="143" t="s">
        <v>170</v>
      </c>
      <c r="AU144" s="143" t="s">
        <v>90</v>
      </c>
      <c r="AY144" s="18" t="s">
        <v>167</v>
      </c>
      <c r="BE144" s="144">
        <f>IF(N144="základní",J144,0)</f>
        <v>0</v>
      </c>
      <c r="BF144" s="144">
        <f>IF(N144="snížená",J144,0)</f>
        <v>0</v>
      </c>
      <c r="BG144" s="144">
        <f>IF(N144="zákl. přenesená",J144,0)</f>
        <v>0</v>
      </c>
      <c r="BH144" s="144">
        <f>IF(N144="sníž. přenesená",J144,0)</f>
        <v>0</v>
      </c>
      <c r="BI144" s="144">
        <f>IF(N144="nulová",J144,0)</f>
        <v>0</v>
      </c>
      <c r="BJ144" s="18" t="s">
        <v>90</v>
      </c>
      <c r="BK144" s="144">
        <f>ROUND(I144*H144,2)</f>
        <v>0</v>
      </c>
      <c r="BL144" s="18" t="s">
        <v>309</v>
      </c>
      <c r="BM144" s="143" t="s">
        <v>3734</v>
      </c>
    </row>
    <row r="145" spans="2:47" s="1" customFormat="1" ht="11.25">
      <c r="B145" s="33"/>
      <c r="D145" s="145" t="s">
        <v>177</v>
      </c>
      <c r="F145" s="146" t="s">
        <v>3735</v>
      </c>
      <c r="I145" s="147"/>
      <c r="L145" s="33"/>
      <c r="M145" s="148"/>
      <c r="T145" s="54"/>
      <c r="AT145" s="18" t="s">
        <v>177</v>
      </c>
      <c r="AU145" s="18" t="s">
        <v>90</v>
      </c>
    </row>
    <row r="146" spans="2:65" s="1" customFormat="1" ht="24.2" customHeight="1">
      <c r="B146" s="33"/>
      <c r="C146" s="180" t="s">
        <v>392</v>
      </c>
      <c r="D146" s="180" t="s">
        <v>587</v>
      </c>
      <c r="E146" s="181" t="s">
        <v>3736</v>
      </c>
      <c r="F146" s="182" t="s">
        <v>3737</v>
      </c>
      <c r="G146" s="183" t="s">
        <v>312</v>
      </c>
      <c r="H146" s="184">
        <v>6</v>
      </c>
      <c r="I146" s="185"/>
      <c r="J146" s="186">
        <f>ROUND(I146*H146,2)</f>
        <v>0</v>
      </c>
      <c r="K146" s="182" t="s">
        <v>19</v>
      </c>
      <c r="L146" s="187"/>
      <c r="M146" s="188" t="s">
        <v>19</v>
      </c>
      <c r="N146" s="189" t="s">
        <v>46</v>
      </c>
      <c r="P146" s="141">
        <f>O146*H146</f>
        <v>0</v>
      </c>
      <c r="Q146" s="141">
        <v>8E-05</v>
      </c>
      <c r="R146" s="141">
        <f>Q146*H146</f>
        <v>0.00048000000000000007</v>
      </c>
      <c r="S146" s="141">
        <v>0</v>
      </c>
      <c r="T146" s="142">
        <f>S146*H146</f>
        <v>0</v>
      </c>
      <c r="AR146" s="143" t="s">
        <v>437</v>
      </c>
      <c r="AT146" s="143" t="s">
        <v>587</v>
      </c>
      <c r="AU146" s="143" t="s">
        <v>90</v>
      </c>
      <c r="AY146" s="18" t="s">
        <v>167</v>
      </c>
      <c r="BE146" s="144">
        <f>IF(N146="základní",J146,0)</f>
        <v>0</v>
      </c>
      <c r="BF146" s="144">
        <f>IF(N146="snížená",J146,0)</f>
        <v>0</v>
      </c>
      <c r="BG146" s="144">
        <f>IF(N146="zákl. přenesená",J146,0)</f>
        <v>0</v>
      </c>
      <c r="BH146" s="144">
        <f>IF(N146="sníž. přenesená",J146,0)</f>
        <v>0</v>
      </c>
      <c r="BI146" s="144">
        <f>IF(N146="nulová",J146,0)</f>
        <v>0</v>
      </c>
      <c r="BJ146" s="18" t="s">
        <v>90</v>
      </c>
      <c r="BK146" s="144">
        <f>ROUND(I146*H146,2)</f>
        <v>0</v>
      </c>
      <c r="BL146" s="18" t="s">
        <v>309</v>
      </c>
      <c r="BM146" s="143" t="s">
        <v>3738</v>
      </c>
    </row>
    <row r="147" spans="2:47" s="1" customFormat="1" ht="19.5">
      <c r="B147" s="33"/>
      <c r="D147" s="150" t="s">
        <v>1678</v>
      </c>
      <c r="F147" s="191" t="s">
        <v>3739</v>
      </c>
      <c r="I147" s="147"/>
      <c r="L147" s="33"/>
      <c r="M147" s="148"/>
      <c r="T147" s="54"/>
      <c r="AT147" s="18" t="s">
        <v>1678</v>
      </c>
      <c r="AU147" s="18" t="s">
        <v>90</v>
      </c>
    </row>
    <row r="148" spans="2:63" s="11" customFormat="1" ht="22.9" customHeight="1">
      <c r="B148" s="120"/>
      <c r="D148" s="121" t="s">
        <v>73</v>
      </c>
      <c r="E148" s="130" t="s">
        <v>3740</v>
      </c>
      <c r="F148" s="130" t="s">
        <v>3741</v>
      </c>
      <c r="I148" s="123"/>
      <c r="J148" s="131">
        <f>BK148</f>
        <v>0</v>
      </c>
      <c r="L148" s="120"/>
      <c r="M148" s="125"/>
      <c r="P148" s="126">
        <f>SUM(P149:P158)</f>
        <v>0</v>
      </c>
      <c r="R148" s="126">
        <f>SUM(R149:R158)</f>
        <v>0.01623</v>
      </c>
      <c r="T148" s="127">
        <f>SUM(T149:T158)</f>
        <v>0</v>
      </c>
      <c r="AR148" s="121" t="s">
        <v>82</v>
      </c>
      <c r="AT148" s="128" t="s">
        <v>73</v>
      </c>
      <c r="AU148" s="128" t="s">
        <v>82</v>
      </c>
      <c r="AY148" s="121" t="s">
        <v>167</v>
      </c>
      <c r="BK148" s="129">
        <f>SUM(BK149:BK158)</f>
        <v>0</v>
      </c>
    </row>
    <row r="149" spans="2:65" s="1" customFormat="1" ht="24.2" customHeight="1">
      <c r="B149" s="33"/>
      <c r="C149" s="132" t="s">
        <v>397</v>
      </c>
      <c r="D149" s="132" t="s">
        <v>170</v>
      </c>
      <c r="E149" s="133" t="s">
        <v>3742</v>
      </c>
      <c r="F149" s="134" t="s">
        <v>3743</v>
      </c>
      <c r="G149" s="135" t="s">
        <v>312</v>
      </c>
      <c r="H149" s="136">
        <v>126</v>
      </c>
      <c r="I149" s="137"/>
      <c r="J149" s="138">
        <f>ROUND(I149*H149,2)</f>
        <v>0</v>
      </c>
      <c r="K149" s="134" t="s">
        <v>174</v>
      </c>
      <c r="L149" s="33"/>
      <c r="M149" s="139" t="s">
        <v>19</v>
      </c>
      <c r="N149" s="140" t="s">
        <v>46</v>
      </c>
      <c r="P149" s="141">
        <f>O149*H149</f>
        <v>0</v>
      </c>
      <c r="Q149" s="141">
        <v>0</v>
      </c>
      <c r="R149" s="141">
        <f>Q149*H149</f>
        <v>0</v>
      </c>
      <c r="S149" s="141">
        <v>0</v>
      </c>
      <c r="T149" s="142">
        <f>S149*H149</f>
        <v>0</v>
      </c>
      <c r="AR149" s="143" t="s">
        <v>309</v>
      </c>
      <c r="AT149" s="143" t="s">
        <v>170</v>
      </c>
      <c r="AU149" s="143" t="s">
        <v>90</v>
      </c>
      <c r="AY149" s="18" t="s">
        <v>167</v>
      </c>
      <c r="BE149" s="144">
        <f>IF(N149="základní",J149,0)</f>
        <v>0</v>
      </c>
      <c r="BF149" s="144">
        <f>IF(N149="snížená",J149,0)</f>
        <v>0</v>
      </c>
      <c r="BG149" s="144">
        <f>IF(N149="zákl. přenesená",J149,0)</f>
        <v>0</v>
      </c>
      <c r="BH149" s="144">
        <f>IF(N149="sníž. přenesená",J149,0)</f>
        <v>0</v>
      </c>
      <c r="BI149" s="144">
        <f>IF(N149="nulová",J149,0)</f>
        <v>0</v>
      </c>
      <c r="BJ149" s="18" t="s">
        <v>90</v>
      </c>
      <c r="BK149" s="144">
        <f>ROUND(I149*H149,2)</f>
        <v>0</v>
      </c>
      <c r="BL149" s="18" t="s">
        <v>309</v>
      </c>
      <c r="BM149" s="143" t="s">
        <v>3744</v>
      </c>
    </row>
    <row r="150" spans="2:47" s="1" customFormat="1" ht="11.25">
      <c r="B150" s="33"/>
      <c r="D150" s="145" t="s">
        <v>177</v>
      </c>
      <c r="F150" s="146" t="s">
        <v>3745</v>
      </c>
      <c r="I150" s="147"/>
      <c r="L150" s="33"/>
      <c r="M150" s="148"/>
      <c r="T150" s="54"/>
      <c r="AT150" s="18" t="s">
        <v>177</v>
      </c>
      <c r="AU150" s="18" t="s">
        <v>90</v>
      </c>
    </row>
    <row r="151" spans="2:65" s="1" customFormat="1" ht="16.5" customHeight="1">
      <c r="B151" s="33"/>
      <c r="C151" s="180" t="s">
        <v>403</v>
      </c>
      <c r="D151" s="180" t="s">
        <v>587</v>
      </c>
      <c r="E151" s="181" t="s">
        <v>3746</v>
      </c>
      <c r="F151" s="182" t="s">
        <v>3747</v>
      </c>
      <c r="G151" s="183" t="s">
        <v>312</v>
      </c>
      <c r="H151" s="184">
        <v>126</v>
      </c>
      <c r="I151" s="185"/>
      <c r="J151" s="186">
        <f>ROUND(I151*H151,2)</f>
        <v>0</v>
      </c>
      <c r="K151" s="182" t="s">
        <v>174</v>
      </c>
      <c r="L151" s="187"/>
      <c r="M151" s="188" t="s">
        <v>19</v>
      </c>
      <c r="N151" s="189" t="s">
        <v>46</v>
      </c>
      <c r="P151" s="141">
        <f>O151*H151</f>
        <v>0</v>
      </c>
      <c r="Q151" s="141">
        <v>7E-05</v>
      </c>
      <c r="R151" s="141">
        <f>Q151*H151</f>
        <v>0.00882</v>
      </c>
      <c r="S151" s="141">
        <v>0</v>
      </c>
      <c r="T151" s="142">
        <f>S151*H151</f>
        <v>0</v>
      </c>
      <c r="AR151" s="143" t="s">
        <v>437</v>
      </c>
      <c r="AT151" s="143" t="s">
        <v>587</v>
      </c>
      <c r="AU151" s="143" t="s">
        <v>90</v>
      </c>
      <c r="AY151" s="18" t="s">
        <v>167</v>
      </c>
      <c r="BE151" s="144">
        <f>IF(N151="základní",J151,0)</f>
        <v>0</v>
      </c>
      <c r="BF151" s="144">
        <f>IF(N151="snížená",J151,0)</f>
        <v>0</v>
      </c>
      <c r="BG151" s="144">
        <f>IF(N151="zákl. přenesená",J151,0)</f>
        <v>0</v>
      </c>
      <c r="BH151" s="144">
        <f>IF(N151="sníž. přenesená",J151,0)</f>
        <v>0</v>
      </c>
      <c r="BI151" s="144">
        <f>IF(N151="nulová",J151,0)</f>
        <v>0</v>
      </c>
      <c r="BJ151" s="18" t="s">
        <v>90</v>
      </c>
      <c r="BK151" s="144">
        <f>ROUND(I151*H151,2)</f>
        <v>0</v>
      </c>
      <c r="BL151" s="18" t="s">
        <v>309</v>
      </c>
      <c r="BM151" s="143" t="s">
        <v>3748</v>
      </c>
    </row>
    <row r="152" spans="2:65" s="1" customFormat="1" ht="24.2" customHeight="1">
      <c r="B152" s="33"/>
      <c r="C152" s="132" t="s">
        <v>410</v>
      </c>
      <c r="D152" s="132" t="s">
        <v>170</v>
      </c>
      <c r="E152" s="133" t="s">
        <v>3749</v>
      </c>
      <c r="F152" s="134" t="s">
        <v>3750</v>
      </c>
      <c r="G152" s="135" t="s">
        <v>312</v>
      </c>
      <c r="H152" s="136">
        <v>19</v>
      </c>
      <c r="I152" s="137"/>
      <c r="J152" s="138">
        <f>ROUND(I152*H152,2)</f>
        <v>0</v>
      </c>
      <c r="K152" s="134" t="s">
        <v>174</v>
      </c>
      <c r="L152" s="33"/>
      <c r="M152" s="139" t="s">
        <v>19</v>
      </c>
      <c r="N152" s="140" t="s">
        <v>46</v>
      </c>
      <c r="P152" s="141">
        <f>O152*H152</f>
        <v>0</v>
      </c>
      <c r="Q152" s="141">
        <v>0</v>
      </c>
      <c r="R152" s="141">
        <f>Q152*H152</f>
        <v>0</v>
      </c>
      <c r="S152" s="141">
        <v>0</v>
      </c>
      <c r="T152" s="142">
        <f>S152*H152</f>
        <v>0</v>
      </c>
      <c r="AR152" s="143" t="s">
        <v>309</v>
      </c>
      <c r="AT152" s="143" t="s">
        <v>170</v>
      </c>
      <c r="AU152" s="143" t="s">
        <v>90</v>
      </c>
      <c r="AY152" s="18" t="s">
        <v>167</v>
      </c>
      <c r="BE152" s="144">
        <f>IF(N152="základní",J152,0)</f>
        <v>0</v>
      </c>
      <c r="BF152" s="144">
        <f>IF(N152="snížená",J152,0)</f>
        <v>0</v>
      </c>
      <c r="BG152" s="144">
        <f>IF(N152="zákl. přenesená",J152,0)</f>
        <v>0</v>
      </c>
      <c r="BH152" s="144">
        <f>IF(N152="sníž. přenesená",J152,0)</f>
        <v>0</v>
      </c>
      <c r="BI152" s="144">
        <f>IF(N152="nulová",J152,0)</f>
        <v>0</v>
      </c>
      <c r="BJ152" s="18" t="s">
        <v>90</v>
      </c>
      <c r="BK152" s="144">
        <f>ROUND(I152*H152,2)</f>
        <v>0</v>
      </c>
      <c r="BL152" s="18" t="s">
        <v>309</v>
      </c>
      <c r="BM152" s="143" t="s">
        <v>3751</v>
      </c>
    </row>
    <row r="153" spans="2:47" s="1" customFormat="1" ht="11.25">
      <c r="B153" s="33"/>
      <c r="D153" s="145" t="s">
        <v>177</v>
      </c>
      <c r="F153" s="146" t="s">
        <v>3752</v>
      </c>
      <c r="I153" s="147"/>
      <c r="L153" s="33"/>
      <c r="M153" s="148"/>
      <c r="T153" s="54"/>
      <c r="AT153" s="18" t="s">
        <v>177</v>
      </c>
      <c r="AU153" s="18" t="s">
        <v>90</v>
      </c>
    </row>
    <row r="154" spans="2:65" s="1" customFormat="1" ht="16.5" customHeight="1">
      <c r="B154" s="33"/>
      <c r="C154" s="180" t="s">
        <v>416</v>
      </c>
      <c r="D154" s="180" t="s">
        <v>587</v>
      </c>
      <c r="E154" s="181" t="s">
        <v>3753</v>
      </c>
      <c r="F154" s="182" t="s">
        <v>3754</v>
      </c>
      <c r="G154" s="183" t="s">
        <v>312</v>
      </c>
      <c r="H154" s="184">
        <v>19</v>
      </c>
      <c r="I154" s="185"/>
      <c r="J154" s="186">
        <f>ROUND(I154*H154,2)</f>
        <v>0</v>
      </c>
      <c r="K154" s="182" t="s">
        <v>174</v>
      </c>
      <c r="L154" s="187"/>
      <c r="M154" s="188" t="s">
        <v>19</v>
      </c>
      <c r="N154" s="189" t="s">
        <v>46</v>
      </c>
      <c r="P154" s="141">
        <f>O154*H154</f>
        <v>0</v>
      </c>
      <c r="Q154" s="141">
        <v>9E-05</v>
      </c>
      <c r="R154" s="141">
        <f>Q154*H154</f>
        <v>0.0017100000000000001</v>
      </c>
      <c r="S154" s="141">
        <v>0</v>
      </c>
      <c r="T154" s="142">
        <f>S154*H154</f>
        <v>0</v>
      </c>
      <c r="AR154" s="143" t="s">
        <v>437</v>
      </c>
      <c r="AT154" s="143" t="s">
        <v>587</v>
      </c>
      <c r="AU154" s="143" t="s">
        <v>90</v>
      </c>
      <c r="AY154" s="18" t="s">
        <v>167</v>
      </c>
      <c r="BE154" s="144">
        <f>IF(N154="základní",J154,0)</f>
        <v>0</v>
      </c>
      <c r="BF154" s="144">
        <f>IF(N154="snížená",J154,0)</f>
        <v>0</v>
      </c>
      <c r="BG154" s="144">
        <f>IF(N154="zákl. přenesená",J154,0)</f>
        <v>0</v>
      </c>
      <c r="BH154" s="144">
        <f>IF(N154="sníž. přenesená",J154,0)</f>
        <v>0</v>
      </c>
      <c r="BI154" s="144">
        <f>IF(N154="nulová",J154,0)</f>
        <v>0</v>
      </c>
      <c r="BJ154" s="18" t="s">
        <v>90</v>
      </c>
      <c r="BK154" s="144">
        <f>ROUND(I154*H154,2)</f>
        <v>0</v>
      </c>
      <c r="BL154" s="18" t="s">
        <v>309</v>
      </c>
      <c r="BM154" s="143" t="s">
        <v>3755</v>
      </c>
    </row>
    <row r="155" spans="2:65" s="1" customFormat="1" ht="21.75" customHeight="1">
      <c r="B155" s="33"/>
      <c r="C155" s="132" t="s">
        <v>428</v>
      </c>
      <c r="D155" s="132" t="s">
        <v>170</v>
      </c>
      <c r="E155" s="133" t="s">
        <v>3756</v>
      </c>
      <c r="F155" s="134" t="s">
        <v>3757</v>
      </c>
      <c r="G155" s="135" t="s">
        <v>312</v>
      </c>
      <c r="H155" s="136">
        <v>57</v>
      </c>
      <c r="I155" s="137"/>
      <c r="J155" s="138">
        <f>ROUND(I155*H155,2)</f>
        <v>0</v>
      </c>
      <c r="K155" s="134" t="s">
        <v>174</v>
      </c>
      <c r="L155" s="33"/>
      <c r="M155" s="139" t="s">
        <v>19</v>
      </c>
      <c r="N155" s="140" t="s">
        <v>46</v>
      </c>
      <c r="P155" s="141">
        <f>O155*H155</f>
        <v>0</v>
      </c>
      <c r="Q155" s="141">
        <v>0</v>
      </c>
      <c r="R155" s="141">
        <f>Q155*H155</f>
        <v>0</v>
      </c>
      <c r="S155" s="141">
        <v>0</v>
      </c>
      <c r="T155" s="142">
        <f>S155*H155</f>
        <v>0</v>
      </c>
      <c r="AR155" s="143" t="s">
        <v>309</v>
      </c>
      <c r="AT155" s="143" t="s">
        <v>170</v>
      </c>
      <c r="AU155" s="143" t="s">
        <v>90</v>
      </c>
      <c r="AY155" s="18" t="s">
        <v>167</v>
      </c>
      <c r="BE155" s="144">
        <f>IF(N155="základní",J155,0)</f>
        <v>0</v>
      </c>
      <c r="BF155" s="144">
        <f>IF(N155="snížená",J155,0)</f>
        <v>0</v>
      </c>
      <c r="BG155" s="144">
        <f>IF(N155="zákl. přenesená",J155,0)</f>
        <v>0</v>
      </c>
      <c r="BH155" s="144">
        <f>IF(N155="sníž. přenesená",J155,0)</f>
        <v>0</v>
      </c>
      <c r="BI155" s="144">
        <f>IF(N155="nulová",J155,0)</f>
        <v>0</v>
      </c>
      <c r="BJ155" s="18" t="s">
        <v>90</v>
      </c>
      <c r="BK155" s="144">
        <f>ROUND(I155*H155,2)</f>
        <v>0</v>
      </c>
      <c r="BL155" s="18" t="s">
        <v>309</v>
      </c>
      <c r="BM155" s="143" t="s">
        <v>3758</v>
      </c>
    </row>
    <row r="156" spans="2:47" s="1" customFormat="1" ht="11.25">
      <c r="B156" s="33"/>
      <c r="D156" s="145" t="s">
        <v>177</v>
      </c>
      <c r="F156" s="146" t="s">
        <v>3759</v>
      </c>
      <c r="I156" s="147"/>
      <c r="L156" s="33"/>
      <c r="M156" s="148"/>
      <c r="T156" s="54"/>
      <c r="AT156" s="18" t="s">
        <v>177</v>
      </c>
      <c r="AU156" s="18" t="s">
        <v>90</v>
      </c>
    </row>
    <row r="157" spans="2:65" s="1" customFormat="1" ht="16.5" customHeight="1">
      <c r="B157" s="33"/>
      <c r="C157" s="180" t="s">
        <v>437</v>
      </c>
      <c r="D157" s="180" t="s">
        <v>587</v>
      </c>
      <c r="E157" s="181" t="s">
        <v>3760</v>
      </c>
      <c r="F157" s="182" t="s">
        <v>3761</v>
      </c>
      <c r="G157" s="183" t="s">
        <v>312</v>
      </c>
      <c r="H157" s="184">
        <v>57</v>
      </c>
      <c r="I157" s="185"/>
      <c r="J157" s="186">
        <f>ROUND(I157*H157,2)</f>
        <v>0</v>
      </c>
      <c r="K157" s="182" t="s">
        <v>19</v>
      </c>
      <c r="L157" s="187"/>
      <c r="M157" s="188" t="s">
        <v>19</v>
      </c>
      <c r="N157" s="189" t="s">
        <v>46</v>
      </c>
      <c r="P157" s="141">
        <f>O157*H157</f>
        <v>0</v>
      </c>
      <c r="Q157" s="141">
        <v>0.0001</v>
      </c>
      <c r="R157" s="141">
        <f>Q157*H157</f>
        <v>0.0057</v>
      </c>
      <c r="S157" s="141">
        <v>0</v>
      </c>
      <c r="T157" s="142">
        <f>S157*H157</f>
        <v>0</v>
      </c>
      <c r="AR157" s="143" t="s">
        <v>437</v>
      </c>
      <c r="AT157" s="143" t="s">
        <v>587</v>
      </c>
      <c r="AU157" s="143" t="s">
        <v>90</v>
      </c>
      <c r="AY157" s="18" t="s">
        <v>167</v>
      </c>
      <c r="BE157" s="144">
        <f>IF(N157="základní",J157,0)</f>
        <v>0</v>
      </c>
      <c r="BF157" s="144">
        <f>IF(N157="snížená",J157,0)</f>
        <v>0</v>
      </c>
      <c r="BG157" s="144">
        <f>IF(N157="zákl. přenesená",J157,0)</f>
        <v>0</v>
      </c>
      <c r="BH157" s="144">
        <f>IF(N157="sníž. přenesená",J157,0)</f>
        <v>0</v>
      </c>
      <c r="BI157" s="144">
        <f>IF(N157="nulová",J157,0)</f>
        <v>0</v>
      </c>
      <c r="BJ157" s="18" t="s">
        <v>90</v>
      </c>
      <c r="BK157" s="144">
        <f>ROUND(I157*H157,2)</f>
        <v>0</v>
      </c>
      <c r="BL157" s="18" t="s">
        <v>309</v>
      </c>
      <c r="BM157" s="143" t="s">
        <v>3762</v>
      </c>
    </row>
    <row r="158" spans="2:47" s="1" customFormat="1" ht="19.5">
      <c r="B158" s="33"/>
      <c r="D158" s="150" t="s">
        <v>1678</v>
      </c>
      <c r="F158" s="191" t="s">
        <v>3731</v>
      </c>
      <c r="I158" s="147"/>
      <c r="L158" s="33"/>
      <c r="M158" s="148"/>
      <c r="T158" s="54"/>
      <c r="AT158" s="18" t="s">
        <v>1678</v>
      </c>
      <c r="AU158" s="18" t="s">
        <v>90</v>
      </c>
    </row>
    <row r="159" spans="2:63" s="11" customFormat="1" ht="22.9" customHeight="1">
      <c r="B159" s="120"/>
      <c r="D159" s="121" t="s">
        <v>73</v>
      </c>
      <c r="E159" s="130" t="s">
        <v>3763</v>
      </c>
      <c r="F159" s="130" t="s">
        <v>1895</v>
      </c>
      <c r="I159" s="123"/>
      <c r="J159" s="131">
        <f>BK159</f>
        <v>0</v>
      </c>
      <c r="L159" s="120"/>
      <c r="M159" s="125"/>
      <c r="P159" s="126">
        <f>SUM(P160:P175)</f>
        <v>0</v>
      </c>
      <c r="R159" s="126">
        <f>SUM(R160:R175)</f>
        <v>0.00228</v>
      </c>
      <c r="T159" s="127">
        <f>SUM(T160:T175)</f>
        <v>0</v>
      </c>
      <c r="AR159" s="121" t="s">
        <v>82</v>
      </c>
      <c r="AT159" s="128" t="s">
        <v>73</v>
      </c>
      <c r="AU159" s="128" t="s">
        <v>82</v>
      </c>
      <c r="AY159" s="121" t="s">
        <v>167</v>
      </c>
      <c r="BK159" s="129">
        <f>SUM(BK160:BK175)</f>
        <v>0</v>
      </c>
    </row>
    <row r="160" spans="2:65" s="1" customFormat="1" ht="16.5" customHeight="1">
      <c r="B160" s="33"/>
      <c r="C160" s="132" t="s">
        <v>446</v>
      </c>
      <c r="D160" s="132" t="s">
        <v>170</v>
      </c>
      <c r="E160" s="133" t="s">
        <v>3764</v>
      </c>
      <c r="F160" s="134" t="s">
        <v>3765</v>
      </c>
      <c r="G160" s="135" t="s">
        <v>3097</v>
      </c>
      <c r="H160" s="136">
        <v>100</v>
      </c>
      <c r="I160" s="137"/>
      <c r="J160" s="138">
        <f>ROUND(I160*H160,2)</f>
        <v>0</v>
      </c>
      <c r="K160" s="134" t="s">
        <v>19</v>
      </c>
      <c r="L160" s="33"/>
      <c r="M160" s="139" t="s">
        <v>19</v>
      </c>
      <c r="N160" s="140" t="s">
        <v>46</v>
      </c>
      <c r="P160" s="141">
        <f>O160*H160</f>
        <v>0</v>
      </c>
      <c r="Q160" s="141">
        <v>0</v>
      </c>
      <c r="R160" s="141">
        <f>Q160*H160</f>
        <v>0</v>
      </c>
      <c r="S160" s="141">
        <v>0</v>
      </c>
      <c r="T160" s="142">
        <f>S160*H160</f>
        <v>0</v>
      </c>
      <c r="AR160" s="143" t="s">
        <v>175</v>
      </c>
      <c r="AT160" s="143" t="s">
        <v>170</v>
      </c>
      <c r="AU160" s="143" t="s">
        <v>90</v>
      </c>
      <c r="AY160" s="18" t="s">
        <v>167</v>
      </c>
      <c r="BE160" s="144">
        <f>IF(N160="základní",J160,0)</f>
        <v>0</v>
      </c>
      <c r="BF160" s="144">
        <f>IF(N160="snížená",J160,0)</f>
        <v>0</v>
      </c>
      <c r="BG160" s="144">
        <f>IF(N160="zákl. přenesená",J160,0)</f>
        <v>0</v>
      </c>
      <c r="BH160" s="144">
        <f>IF(N160="sníž. přenesená",J160,0)</f>
        <v>0</v>
      </c>
      <c r="BI160" s="144">
        <f>IF(N160="nulová",J160,0)</f>
        <v>0</v>
      </c>
      <c r="BJ160" s="18" t="s">
        <v>90</v>
      </c>
      <c r="BK160" s="144">
        <f>ROUND(I160*H160,2)</f>
        <v>0</v>
      </c>
      <c r="BL160" s="18" t="s">
        <v>175</v>
      </c>
      <c r="BM160" s="143" t="s">
        <v>3766</v>
      </c>
    </row>
    <row r="161" spans="2:65" s="1" customFormat="1" ht="16.5" customHeight="1">
      <c r="B161" s="33"/>
      <c r="C161" s="132" t="s">
        <v>451</v>
      </c>
      <c r="D161" s="132" t="s">
        <v>170</v>
      </c>
      <c r="E161" s="133" t="s">
        <v>3767</v>
      </c>
      <c r="F161" s="134" t="s">
        <v>3768</v>
      </c>
      <c r="G161" s="135" t="s">
        <v>3097</v>
      </c>
      <c r="H161" s="136">
        <v>21</v>
      </c>
      <c r="I161" s="137"/>
      <c r="J161" s="138">
        <f>ROUND(I161*H161,2)</f>
        <v>0</v>
      </c>
      <c r="K161" s="134" t="s">
        <v>19</v>
      </c>
      <c r="L161" s="33"/>
      <c r="M161" s="139" t="s">
        <v>19</v>
      </c>
      <c r="N161" s="140" t="s">
        <v>46</v>
      </c>
      <c r="P161" s="141">
        <f>O161*H161</f>
        <v>0</v>
      </c>
      <c r="Q161" s="141">
        <v>0</v>
      </c>
      <c r="R161" s="141">
        <f>Q161*H161</f>
        <v>0</v>
      </c>
      <c r="S161" s="141">
        <v>0</v>
      </c>
      <c r="T161" s="142">
        <f>S161*H161</f>
        <v>0</v>
      </c>
      <c r="AR161" s="143" t="s">
        <v>175</v>
      </c>
      <c r="AT161" s="143" t="s">
        <v>170</v>
      </c>
      <c r="AU161" s="143" t="s">
        <v>90</v>
      </c>
      <c r="AY161" s="18" t="s">
        <v>167</v>
      </c>
      <c r="BE161" s="144">
        <f>IF(N161="základní",J161,0)</f>
        <v>0</v>
      </c>
      <c r="BF161" s="144">
        <f>IF(N161="snížená",J161,0)</f>
        <v>0</v>
      </c>
      <c r="BG161" s="144">
        <f>IF(N161="zákl. přenesená",J161,0)</f>
        <v>0</v>
      </c>
      <c r="BH161" s="144">
        <f>IF(N161="sníž. přenesená",J161,0)</f>
        <v>0</v>
      </c>
      <c r="BI161" s="144">
        <f>IF(N161="nulová",J161,0)</f>
        <v>0</v>
      </c>
      <c r="BJ161" s="18" t="s">
        <v>90</v>
      </c>
      <c r="BK161" s="144">
        <f>ROUND(I161*H161,2)</f>
        <v>0</v>
      </c>
      <c r="BL161" s="18" t="s">
        <v>175</v>
      </c>
      <c r="BM161" s="143" t="s">
        <v>3769</v>
      </c>
    </row>
    <row r="162" spans="2:65" s="1" customFormat="1" ht="16.5" customHeight="1">
      <c r="B162" s="33"/>
      <c r="C162" s="132" t="s">
        <v>457</v>
      </c>
      <c r="D162" s="132" t="s">
        <v>170</v>
      </c>
      <c r="E162" s="133" t="s">
        <v>3770</v>
      </c>
      <c r="F162" s="134" t="s">
        <v>3771</v>
      </c>
      <c r="G162" s="135" t="s">
        <v>312</v>
      </c>
      <c r="H162" s="136">
        <v>19</v>
      </c>
      <c r="I162" s="137"/>
      <c r="J162" s="138">
        <f>ROUND(I162*H162,2)</f>
        <v>0</v>
      </c>
      <c r="K162" s="134" t="s">
        <v>174</v>
      </c>
      <c r="L162" s="33"/>
      <c r="M162" s="139" t="s">
        <v>19</v>
      </c>
      <c r="N162" s="140" t="s">
        <v>46</v>
      </c>
      <c r="P162" s="141">
        <f>O162*H162</f>
        <v>0</v>
      </c>
      <c r="Q162" s="141">
        <v>0</v>
      </c>
      <c r="R162" s="141">
        <f>Q162*H162</f>
        <v>0</v>
      </c>
      <c r="S162" s="141">
        <v>0</v>
      </c>
      <c r="T162" s="142">
        <f>S162*H162</f>
        <v>0</v>
      </c>
      <c r="AR162" s="143" t="s">
        <v>901</v>
      </c>
      <c r="AT162" s="143" t="s">
        <v>170</v>
      </c>
      <c r="AU162" s="143" t="s">
        <v>90</v>
      </c>
      <c r="AY162" s="18" t="s">
        <v>167</v>
      </c>
      <c r="BE162" s="144">
        <f>IF(N162="základní",J162,0)</f>
        <v>0</v>
      </c>
      <c r="BF162" s="144">
        <f>IF(N162="snížená",J162,0)</f>
        <v>0</v>
      </c>
      <c r="BG162" s="144">
        <f>IF(N162="zákl. přenesená",J162,0)</f>
        <v>0</v>
      </c>
      <c r="BH162" s="144">
        <f>IF(N162="sníž. přenesená",J162,0)</f>
        <v>0</v>
      </c>
      <c r="BI162" s="144">
        <f>IF(N162="nulová",J162,0)</f>
        <v>0</v>
      </c>
      <c r="BJ162" s="18" t="s">
        <v>90</v>
      </c>
      <c r="BK162" s="144">
        <f>ROUND(I162*H162,2)</f>
        <v>0</v>
      </c>
      <c r="BL162" s="18" t="s">
        <v>901</v>
      </c>
      <c r="BM162" s="143" t="s">
        <v>3772</v>
      </c>
    </row>
    <row r="163" spans="2:47" s="1" customFormat="1" ht="11.25">
      <c r="B163" s="33"/>
      <c r="D163" s="145" t="s">
        <v>177</v>
      </c>
      <c r="F163" s="146" t="s">
        <v>3773</v>
      </c>
      <c r="I163" s="147"/>
      <c r="L163" s="33"/>
      <c r="M163" s="148"/>
      <c r="T163" s="54"/>
      <c r="AT163" s="18" t="s">
        <v>177</v>
      </c>
      <c r="AU163" s="18" t="s">
        <v>90</v>
      </c>
    </row>
    <row r="164" spans="2:65" s="1" customFormat="1" ht="24.2" customHeight="1">
      <c r="B164" s="33"/>
      <c r="C164" s="180" t="s">
        <v>463</v>
      </c>
      <c r="D164" s="180" t="s">
        <v>587</v>
      </c>
      <c r="E164" s="181" t="s">
        <v>3774</v>
      </c>
      <c r="F164" s="182" t="s">
        <v>3775</v>
      </c>
      <c r="G164" s="183" t="s">
        <v>312</v>
      </c>
      <c r="H164" s="184">
        <v>19</v>
      </c>
      <c r="I164" s="185"/>
      <c r="J164" s="186">
        <f>ROUND(I164*H164,2)</f>
        <v>0</v>
      </c>
      <c r="K164" s="182" t="s">
        <v>19</v>
      </c>
      <c r="L164" s="187"/>
      <c r="M164" s="188" t="s">
        <v>19</v>
      </c>
      <c r="N164" s="189" t="s">
        <v>46</v>
      </c>
      <c r="P164" s="141">
        <f>O164*H164</f>
        <v>0</v>
      </c>
      <c r="Q164" s="141">
        <v>4E-05</v>
      </c>
      <c r="R164" s="141">
        <f>Q164*H164</f>
        <v>0.00076</v>
      </c>
      <c r="S164" s="141">
        <v>0</v>
      </c>
      <c r="T164" s="142">
        <f>S164*H164</f>
        <v>0</v>
      </c>
      <c r="AR164" s="143" t="s">
        <v>1325</v>
      </c>
      <c r="AT164" s="143" t="s">
        <v>587</v>
      </c>
      <c r="AU164" s="143" t="s">
        <v>90</v>
      </c>
      <c r="AY164" s="18" t="s">
        <v>167</v>
      </c>
      <c r="BE164" s="144">
        <f>IF(N164="základní",J164,0)</f>
        <v>0</v>
      </c>
      <c r="BF164" s="144">
        <f>IF(N164="snížená",J164,0)</f>
        <v>0</v>
      </c>
      <c r="BG164" s="144">
        <f>IF(N164="zákl. přenesená",J164,0)</f>
        <v>0</v>
      </c>
      <c r="BH164" s="144">
        <f>IF(N164="sníž. přenesená",J164,0)</f>
        <v>0</v>
      </c>
      <c r="BI164" s="144">
        <f>IF(N164="nulová",J164,0)</f>
        <v>0</v>
      </c>
      <c r="BJ164" s="18" t="s">
        <v>90</v>
      </c>
      <c r="BK164" s="144">
        <f>ROUND(I164*H164,2)</f>
        <v>0</v>
      </c>
      <c r="BL164" s="18" t="s">
        <v>1325</v>
      </c>
      <c r="BM164" s="143" t="s">
        <v>3776</v>
      </c>
    </row>
    <row r="165" spans="2:47" s="1" customFormat="1" ht="19.5">
      <c r="B165" s="33"/>
      <c r="D165" s="150" t="s">
        <v>1678</v>
      </c>
      <c r="F165" s="191" t="s">
        <v>3777</v>
      </c>
      <c r="I165" s="147"/>
      <c r="L165" s="33"/>
      <c r="M165" s="148"/>
      <c r="T165" s="54"/>
      <c r="AT165" s="18" t="s">
        <v>1678</v>
      </c>
      <c r="AU165" s="18" t="s">
        <v>90</v>
      </c>
    </row>
    <row r="166" spans="2:65" s="1" customFormat="1" ht="16.5" customHeight="1">
      <c r="B166" s="33"/>
      <c r="C166" s="132" t="s">
        <v>471</v>
      </c>
      <c r="D166" s="132" t="s">
        <v>170</v>
      </c>
      <c r="E166" s="133" t="s">
        <v>3778</v>
      </c>
      <c r="F166" s="134" t="s">
        <v>3779</v>
      </c>
      <c r="G166" s="135" t="s">
        <v>312</v>
      </c>
      <c r="H166" s="136">
        <v>19</v>
      </c>
      <c r="I166" s="137"/>
      <c r="J166" s="138">
        <f>ROUND(I166*H166,2)</f>
        <v>0</v>
      </c>
      <c r="K166" s="134" t="s">
        <v>174</v>
      </c>
      <c r="L166" s="33"/>
      <c r="M166" s="139" t="s">
        <v>19</v>
      </c>
      <c r="N166" s="140" t="s">
        <v>46</v>
      </c>
      <c r="P166" s="141">
        <f>O166*H166</f>
        <v>0</v>
      </c>
      <c r="Q166" s="141">
        <v>0</v>
      </c>
      <c r="R166" s="141">
        <f>Q166*H166</f>
        <v>0</v>
      </c>
      <c r="S166" s="141">
        <v>0</v>
      </c>
      <c r="T166" s="142">
        <f>S166*H166</f>
        <v>0</v>
      </c>
      <c r="AR166" s="143" t="s">
        <v>901</v>
      </c>
      <c r="AT166" s="143" t="s">
        <v>170</v>
      </c>
      <c r="AU166" s="143" t="s">
        <v>90</v>
      </c>
      <c r="AY166" s="18" t="s">
        <v>167</v>
      </c>
      <c r="BE166" s="144">
        <f>IF(N166="základní",J166,0)</f>
        <v>0</v>
      </c>
      <c r="BF166" s="144">
        <f>IF(N166="snížená",J166,0)</f>
        <v>0</v>
      </c>
      <c r="BG166" s="144">
        <f>IF(N166="zákl. přenesená",J166,0)</f>
        <v>0</v>
      </c>
      <c r="BH166" s="144">
        <f>IF(N166="sníž. přenesená",J166,0)</f>
        <v>0</v>
      </c>
      <c r="BI166" s="144">
        <f>IF(N166="nulová",J166,0)</f>
        <v>0</v>
      </c>
      <c r="BJ166" s="18" t="s">
        <v>90</v>
      </c>
      <c r="BK166" s="144">
        <f>ROUND(I166*H166,2)</f>
        <v>0</v>
      </c>
      <c r="BL166" s="18" t="s">
        <v>901</v>
      </c>
      <c r="BM166" s="143" t="s">
        <v>3780</v>
      </c>
    </row>
    <row r="167" spans="2:47" s="1" customFormat="1" ht="11.25">
      <c r="B167" s="33"/>
      <c r="D167" s="145" t="s">
        <v>177</v>
      </c>
      <c r="F167" s="146" t="s">
        <v>3781</v>
      </c>
      <c r="I167" s="147"/>
      <c r="L167" s="33"/>
      <c r="M167" s="148"/>
      <c r="T167" s="54"/>
      <c r="AT167" s="18" t="s">
        <v>177</v>
      </c>
      <c r="AU167" s="18" t="s">
        <v>90</v>
      </c>
    </row>
    <row r="168" spans="2:65" s="1" customFormat="1" ht="16.5" customHeight="1">
      <c r="B168" s="33"/>
      <c r="C168" s="180" t="s">
        <v>478</v>
      </c>
      <c r="D168" s="180" t="s">
        <v>587</v>
      </c>
      <c r="E168" s="181" t="s">
        <v>3782</v>
      </c>
      <c r="F168" s="182" t="s">
        <v>3783</v>
      </c>
      <c r="G168" s="183" t="s">
        <v>312</v>
      </c>
      <c r="H168" s="184">
        <v>19</v>
      </c>
      <c r="I168" s="185"/>
      <c r="J168" s="186">
        <f>ROUND(I168*H168,2)</f>
        <v>0</v>
      </c>
      <c r="K168" s="182" t="s">
        <v>174</v>
      </c>
      <c r="L168" s="187"/>
      <c r="M168" s="188" t="s">
        <v>19</v>
      </c>
      <c r="N168" s="189" t="s">
        <v>46</v>
      </c>
      <c r="P168" s="141">
        <f>O168*H168</f>
        <v>0</v>
      </c>
      <c r="Q168" s="141">
        <v>8E-05</v>
      </c>
      <c r="R168" s="141">
        <f>Q168*H168</f>
        <v>0.00152</v>
      </c>
      <c r="S168" s="141">
        <v>0</v>
      </c>
      <c r="T168" s="142">
        <f>S168*H168</f>
        <v>0</v>
      </c>
      <c r="AR168" s="143" t="s">
        <v>1325</v>
      </c>
      <c r="AT168" s="143" t="s">
        <v>587</v>
      </c>
      <c r="AU168" s="143" t="s">
        <v>90</v>
      </c>
      <c r="AY168" s="18" t="s">
        <v>167</v>
      </c>
      <c r="BE168" s="144">
        <f>IF(N168="základní",J168,0)</f>
        <v>0</v>
      </c>
      <c r="BF168" s="144">
        <f>IF(N168="snížená",J168,0)</f>
        <v>0</v>
      </c>
      <c r="BG168" s="144">
        <f>IF(N168="zákl. přenesená",J168,0)</f>
        <v>0</v>
      </c>
      <c r="BH168" s="144">
        <f>IF(N168="sníž. přenesená",J168,0)</f>
        <v>0</v>
      </c>
      <c r="BI168" s="144">
        <f>IF(N168="nulová",J168,0)</f>
        <v>0</v>
      </c>
      <c r="BJ168" s="18" t="s">
        <v>90</v>
      </c>
      <c r="BK168" s="144">
        <f>ROUND(I168*H168,2)</f>
        <v>0</v>
      </c>
      <c r="BL168" s="18" t="s">
        <v>1325</v>
      </c>
      <c r="BM168" s="143" t="s">
        <v>3784</v>
      </c>
    </row>
    <row r="169" spans="2:65" s="1" customFormat="1" ht="16.5" customHeight="1">
      <c r="B169" s="33"/>
      <c r="C169" s="132" t="s">
        <v>485</v>
      </c>
      <c r="D169" s="132" t="s">
        <v>170</v>
      </c>
      <c r="E169" s="133" t="s">
        <v>3785</v>
      </c>
      <c r="F169" s="134" t="s">
        <v>3786</v>
      </c>
      <c r="G169" s="135" t="s">
        <v>312</v>
      </c>
      <c r="H169" s="136">
        <v>19</v>
      </c>
      <c r="I169" s="137"/>
      <c r="J169" s="138">
        <f>ROUND(I169*H169,2)</f>
        <v>0</v>
      </c>
      <c r="K169" s="134" t="s">
        <v>174</v>
      </c>
      <c r="L169" s="33"/>
      <c r="M169" s="139" t="s">
        <v>19</v>
      </c>
      <c r="N169" s="140" t="s">
        <v>46</v>
      </c>
      <c r="P169" s="141">
        <f>O169*H169</f>
        <v>0</v>
      </c>
      <c r="Q169" s="141">
        <v>0</v>
      </c>
      <c r="R169" s="141">
        <f>Q169*H169</f>
        <v>0</v>
      </c>
      <c r="S169" s="141">
        <v>0</v>
      </c>
      <c r="T169" s="142">
        <f>S169*H169</f>
        <v>0</v>
      </c>
      <c r="AR169" s="143" t="s">
        <v>309</v>
      </c>
      <c r="AT169" s="143" t="s">
        <v>170</v>
      </c>
      <c r="AU169" s="143" t="s">
        <v>90</v>
      </c>
      <c r="AY169" s="18" t="s">
        <v>167</v>
      </c>
      <c r="BE169" s="144">
        <f>IF(N169="základní",J169,0)</f>
        <v>0</v>
      </c>
      <c r="BF169" s="144">
        <f>IF(N169="snížená",J169,0)</f>
        <v>0</v>
      </c>
      <c r="BG169" s="144">
        <f>IF(N169="zákl. přenesená",J169,0)</f>
        <v>0</v>
      </c>
      <c r="BH169" s="144">
        <f>IF(N169="sníž. přenesená",J169,0)</f>
        <v>0</v>
      </c>
      <c r="BI169" s="144">
        <f>IF(N169="nulová",J169,0)</f>
        <v>0</v>
      </c>
      <c r="BJ169" s="18" t="s">
        <v>90</v>
      </c>
      <c r="BK169" s="144">
        <f>ROUND(I169*H169,2)</f>
        <v>0</v>
      </c>
      <c r="BL169" s="18" t="s">
        <v>309</v>
      </c>
      <c r="BM169" s="143" t="s">
        <v>3787</v>
      </c>
    </row>
    <row r="170" spans="2:47" s="1" customFormat="1" ht="11.25">
      <c r="B170" s="33"/>
      <c r="D170" s="145" t="s">
        <v>177</v>
      </c>
      <c r="F170" s="146" t="s">
        <v>3788</v>
      </c>
      <c r="I170" s="147"/>
      <c r="L170" s="33"/>
      <c r="M170" s="148"/>
      <c r="T170" s="54"/>
      <c r="AT170" s="18" t="s">
        <v>177</v>
      </c>
      <c r="AU170" s="18" t="s">
        <v>90</v>
      </c>
    </row>
    <row r="171" spans="2:65" s="1" customFormat="1" ht="16.5" customHeight="1">
      <c r="B171" s="33"/>
      <c r="C171" s="180" t="s">
        <v>751</v>
      </c>
      <c r="D171" s="180" t="s">
        <v>587</v>
      </c>
      <c r="E171" s="181" t="s">
        <v>3789</v>
      </c>
      <c r="F171" s="182" t="s">
        <v>3790</v>
      </c>
      <c r="G171" s="183" t="s">
        <v>3097</v>
      </c>
      <c r="H171" s="184">
        <v>19</v>
      </c>
      <c r="I171" s="185"/>
      <c r="J171" s="186">
        <f>ROUND(I171*H171,2)</f>
        <v>0</v>
      </c>
      <c r="K171" s="182" t="s">
        <v>19</v>
      </c>
      <c r="L171" s="187"/>
      <c r="M171" s="188" t="s">
        <v>19</v>
      </c>
      <c r="N171" s="189" t="s">
        <v>46</v>
      </c>
      <c r="P171" s="141">
        <f>O171*H171</f>
        <v>0</v>
      </c>
      <c r="Q171" s="141">
        <v>0</v>
      </c>
      <c r="R171" s="141">
        <f>Q171*H171</f>
        <v>0</v>
      </c>
      <c r="S171" s="141">
        <v>0</v>
      </c>
      <c r="T171" s="142">
        <f>S171*H171</f>
        <v>0</v>
      </c>
      <c r="AR171" s="143" t="s">
        <v>437</v>
      </c>
      <c r="AT171" s="143" t="s">
        <v>587</v>
      </c>
      <c r="AU171" s="143" t="s">
        <v>90</v>
      </c>
      <c r="AY171" s="18" t="s">
        <v>167</v>
      </c>
      <c r="BE171" s="144">
        <f>IF(N171="základní",J171,0)</f>
        <v>0</v>
      </c>
      <c r="BF171" s="144">
        <f>IF(N171="snížená",J171,0)</f>
        <v>0</v>
      </c>
      <c r="BG171" s="144">
        <f>IF(N171="zákl. přenesená",J171,0)</f>
        <v>0</v>
      </c>
      <c r="BH171" s="144">
        <f>IF(N171="sníž. přenesená",J171,0)</f>
        <v>0</v>
      </c>
      <c r="BI171" s="144">
        <f>IF(N171="nulová",J171,0)</f>
        <v>0</v>
      </c>
      <c r="BJ171" s="18" t="s">
        <v>90</v>
      </c>
      <c r="BK171" s="144">
        <f>ROUND(I171*H171,2)</f>
        <v>0</v>
      </c>
      <c r="BL171" s="18" t="s">
        <v>309</v>
      </c>
      <c r="BM171" s="143" t="s">
        <v>3791</v>
      </c>
    </row>
    <row r="172" spans="2:65" s="1" customFormat="1" ht="16.5" customHeight="1">
      <c r="B172" s="33"/>
      <c r="C172" s="180" t="s">
        <v>756</v>
      </c>
      <c r="D172" s="180" t="s">
        <v>587</v>
      </c>
      <c r="E172" s="181" t="s">
        <v>3792</v>
      </c>
      <c r="F172" s="182" t="s">
        <v>3793</v>
      </c>
      <c r="G172" s="183" t="s">
        <v>3097</v>
      </c>
      <c r="H172" s="184">
        <v>1</v>
      </c>
      <c r="I172" s="185"/>
      <c r="J172" s="186">
        <f>ROUND(I172*H172,2)</f>
        <v>0</v>
      </c>
      <c r="K172" s="182" t="s">
        <v>19</v>
      </c>
      <c r="L172" s="187"/>
      <c r="M172" s="188" t="s">
        <v>19</v>
      </c>
      <c r="N172" s="189" t="s">
        <v>46</v>
      </c>
      <c r="P172" s="141">
        <f>O172*H172</f>
        <v>0</v>
      </c>
      <c r="Q172" s="141">
        <v>0</v>
      </c>
      <c r="R172" s="141">
        <f>Q172*H172</f>
        <v>0</v>
      </c>
      <c r="S172" s="141">
        <v>0</v>
      </c>
      <c r="T172" s="142">
        <f>S172*H172</f>
        <v>0</v>
      </c>
      <c r="AR172" s="143" t="s">
        <v>437</v>
      </c>
      <c r="AT172" s="143" t="s">
        <v>587</v>
      </c>
      <c r="AU172" s="143" t="s">
        <v>90</v>
      </c>
      <c r="AY172" s="18" t="s">
        <v>167</v>
      </c>
      <c r="BE172" s="144">
        <f>IF(N172="základní",J172,0)</f>
        <v>0</v>
      </c>
      <c r="BF172" s="144">
        <f>IF(N172="snížená",J172,0)</f>
        <v>0</v>
      </c>
      <c r="BG172" s="144">
        <f>IF(N172="zákl. přenesená",J172,0)</f>
        <v>0</v>
      </c>
      <c r="BH172" s="144">
        <f>IF(N172="sníž. přenesená",J172,0)</f>
        <v>0</v>
      </c>
      <c r="BI172" s="144">
        <f>IF(N172="nulová",J172,0)</f>
        <v>0</v>
      </c>
      <c r="BJ172" s="18" t="s">
        <v>90</v>
      </c>
      <c r="BK172" s="144">
        <f>ROUND(I172*H172,2)</f>
        <v>0</v>
      </c>
      <c r="BL172" s="18" t="s">
        <v>309</v>
      </c>
      <c r="BM172" s="143" t="s">
        <v>3794</v>
      </c>
    </row>
    <row r="173" spans="2:65" s="1" customFormat="1" ht="16.5" customHeight="1">
      <c r="B173" s="33"/>
      <c r="C173" s="180" t="s">
        <v>761</v>
      </c>
      <c r="D173" s="180" t="s">
        <v>587</v>
      </c>
      <c r="E173" s="181" t="s">
        <v>3795</v>
      </c>
      <c r="F173" s="182" t="s">
        <v>3796</v>
      </c>
      <c r="G173" s="183" t="s">
        <v>3097</v>
      </c>
      <c r="H173" s="184">
        <v>1</v>
      </c>
      <c r="I173" s="185"/>
      <c r="J173" s="186">
        <f>ROUND(I173*H173,2)</f>
        <v>0</v>
      </c>
      <c r="K173" s="182" t="s">
        <v>19</v>
      </c>
      <c r="L173" s="187"/>
      <c r="M173" s="188" t="s">
        <v>19</v>
      </c>
      <c r="N173" s="189" t="s">
        <v>46</v>
      </c>
      <c r="P173" s="141">
        <f>O173*H173</f>
        <v>0</v>
      </c>
      <c r="Q173" s="141">
        <v>0</v>
      </c>
      <c r="R173" s="141">
        <f>Q173*H173</f>
        <v>0</v>
      </c>
      <c r="S173" s="141">
        <v>0</v>
      </c>
      <c r="T173" s="142">
        <f>S173*H173</f>
        <v>0</v>
      </c>
      <c r="AR173" s="143" t="s">
        <v>437</v>
      </c>
      <c r="AT173" s="143" t="s">
        <v>587</v>
      </c>
      <c r="AU173" s="143" t="s">
        <v>90</v>
      </c>
      <c r="AY173" s="18" t="s">
        <v>167</v>
      </c>
      <c r="BE173" s="144">
        <f>IF(N173="základní",J173,0)</f>
        <v>0</v>
      </c>
      <c r="BF173" s="144">
        <f>IF(N173="snížená",J173,0)</f>
        <v>0</v>
      </c>
      <c r="BG173" s="144">
        <f>IF(N173="zákl. přenesená",J173,0)</f>
        <v>0</v>
      </c>
      <c r="BH173" s="144">
        <f>IF(N173="sníž. přenesená",J173,0)</f>
        <v>0</v>
      </c>
      <c r="BI173" s="144">
        <f>IF(N173="nulová",J173,0)</f>
        <v>0</v>
      </c>
      <c r="BJ173" s="18" t="s">
        <v>90</v>
      </c>
      <c r="BK173" s="144">
        <f>ROUND(I173*H173,2)</f>
        <v>0</v>
      </c>
      <c r="BL173" s="18" t="s">
        <v>309</v>
      </c>
      <c r="BM173" s="143" t="s">
        <v>3797</v>
      </c>
    </row>
    <row r="174" spans="2:65" s="1" customFormat="1" ht="16.5" customHeight="1">
      <c r="B174" s="33"/>
      <c r="C174" s="180" t="s">
        <v>766</v>
      </c>
      <c r="D174" s="180" t="s">
        <v>587</v>
      </c>
      <c r="E174" s="181" t="s">
        <v>3798</v>
      </c>
      <c r="F174" s="182" t="s">
        <v>3799</v>
      </c>
      <c r="G174" s="183" t="s">
        <v>3097</v>
      </c>
      <c r="H174" s="184">
        <v>1</v>
      </c>
      <c r="I174" s="185"/>
      <c r="J174" s="186">
        <f>ROUND(I174*H174,2)</f>
        <v>0</v>
      </c>
      <c r="K174" s="182" t="s">
        <v>19</v>
      </c>
      <c r="L174" s="187"/>
      <c r="M174" s="188" t="s">
        <v>19</v>
      </c>
      <c r="N174" s="189" t="s">
        <v>46</v>
      </c>
      <c r="P174" s="141">
        <f>O174*H174</f>
        <v>0</v>
      </c>
      <c r="Q174" s="141">
        <v>0</v>
      </c>
      <c r="R174" s="141">
        <f>Q174*H174</f>
        <v>0</v>
      </c>
      <c r="S174" s="141">
        <v>0</v>
      </c>
      <c r="T174" s="142">
        <f>S174*H174</f>
        <v>0</v>
      </c>
      <c r="AR174" s="143" t="s">
        <v>437</v>
      </c>
      <c r="AT174" s="143" t="s">
        <v>587</v>
      </c>
      <c r="AU174" s="143" t="s">
        <v>90</v>
      </c>
      <c r="AY174" s="18" t="s">
        <v>167</v>
      </c>
      <c r="BE174" s="144">
        <f>IF(N174="základní",J174,0)</f>
        <v>0</v>
      </c>
      <c r="BF174" s="144">
        <f>IF(N174="snížená",J174,0)</f>
        <v>0</v>
      </c>
      <c r="BG174" s="144">
        <f>IF(N174="zákl. přenesená",J174,0)</f>
        <v>0</v>
      </c>
      <c r="BH174" s="144">
        <f>IF(N174="sníž. přenesená",J174,0)</f>
        <v>0</v>
      </c>
      <c r="BI174" s="144">
        <f>IF(N174="nulová",J174,0)</f>
        <v>0</v>
      </c>
      <c r="BJ174" s="18" t="s">
        <v>90</v>
      </c>
      <c r="BK174" s="144">
        <f>ROUND(I174*H174,2)</f>
        <v>0</v>
      </c>
      <c r="BL174" s="18" t="s">
        <v>309</v>
      </c>
      <c r="BM174" s="143" t="s">
        <v>3800</v>
      </c>
    </row>
    <row r="175" spans="2:65" s="1" customFormat="1" ht="16.5" customHeight="1">
      <c r="B175" s="33"/>
      <c r="C175" s="180" t="s">
        <v>773</v>
      </c>
      <c r="D175" s="180" t="s">
        <v>587</v>
      </c>
      <c r="E175" s="181" t="s">
        <v>3801</v>
      </c>
      <c r="F175" s="182" t="s">
        <v>3802</v>
      </c>
      <c r="G175" s="183" t="s">
        <v>3097</v>
      </c>
      <c r="H175" s="184">
        <v>3</v>
      </c>
      <c r="I175" s="185"/>
      <c r="J175" s="186">
        <f>ROUND(I175*H175,2)</f>
        <v>0</v>
      </c>
      <c r="K175" s="182" t="s">
        <v>19</v>
      </c>
      <c r="L175" s="187"/>
      <c r="M175" s="188" t="s">
        <v>19</v>
      </c>
      <c r="N175" s="189" t="s">
        <v>46</v>
      </c>
      <c r="P175" s="141">
        <f>O175*H175</f>
        <v>0</v>
      </c>
      <c r="Q175" s="141">
        <v>0</v>
      </c>
      <c r="R175" s="141">
        <f>Q175*H175</f>
        <v>0</v>
      </c>
      <c r="S175" s="141">
        <v>0</v>
      </c>
      <c r="T175" s="142">
        <f>S175*H175</f>
        <v>0</v>
      </c>
      <c r="AR175" s="143" t="s">
        <v>235</v>
      </c>
      <c r="AT175" s="143" t="s">
        <v>587</v>
      </c>
      <c r="AU175" s="143" t="s">
        <v>90</v>
      </c>
      <c r="AY175" s="18" t="s">
        <v>167</v>
      </c>
      <c r="BE175" s="144">
        <f>IF(N175="základní",J175,0)</f>
        <v>0</v>
      </c>
      <c r="BF175" s="144">
        <f>IF(N175="snížená",J175,0)</f>
        <v>0</v>
      </c>
      <c r="BG175" s="144">
        <f>IF(N175="zákl. přenesená",J175,0)</f>
        <v>0</v>
      </c>
      <c r="BH175" s="144">
        <f>IF(N175="sníž. přenesená",J175,0)</f>
        <v>0</v>
      </c>
      <c r="BI175" s="144">
        <f>IF(N175="nulová",J175,0)</f>
        <v>0</v>
      </c>
      <c r="BJ175" s="18" t="s">
        <v>90</v>
      </c>
      <c r="BK175" s="144">
        <f>ROUND(I175*H175,2)</f>
        <v>0</v>
      </c>
      <c r="BL175" s="18" t="s">
        <v>175</v>
      </c>
      <c r="BM175" s="143" t="s">
        <v>3803</v>
      </c>
    </row>
    <row r="176" spans="2:63" s="11" customFormat="1" ht="22.9" customHeight="1">
      <c r="B176" s="120"/>
      <c r="D176" s="121" t="s">
        <v>73</v>
      </c>
      <c r="E176" s="130" t="s">
        <v>3804</v>
      </c>
      <c r="F176" s="130" t="s">
        <v>3805</v>
      </c>
      <c r="I176" s="123"/>
      <c r="J176" s="131">
        <f>BK176</f>
        <v>0</v>
      </c>
      <c r="L176" s="120"/>
      <c r="M176" s="125"/>
      <c r="P176" s="126">
        <f>SUM(P177:P213)</f>
        <v>0</v>
      </c>
      <c r="R176" s="126">
        <f>SUM(R177:R213)</f>
        <v>2.1436800000000003</v>
      </c>
      <c r="T176" s="127">
        <f>SUM(T177:T213)</f>
        <v>0</v>
      </c>
      <c r="AR176" s="121" t="s">
        <v>82</v>
      </c>
      <c r="AT176" s="128" t="s">
        <v>73</v>
      </c>
      <c r="AU176" s="128" t="s">
        <v>82</v>
      </c>
      <c r="AY176" s="121" t="s">
        <v>167</v>
      </c>
      <c r="BK176" s="129">
        <f>SUM(BK177:BK213)</f>
        <v>0</v>
      </c>
    </row>
    <row r="177" spans="2:65" s="1" customFormat="1" ht="24.2" customHeight="1">
      <c r="B177" s="33"/>
      <c r="C177" s="132" t="s">
        <v>777</v>
      </c>
      <c r="D177" s="132" t="s">
        <v>170</v>
      </c>
      <c r="E177" s="133" t="s">
        <v>3806</v>
      </c>
      <c r="F177" s="134" t="s">
        <v>3807</v>
      </c>
      <c r="G177" s="135" t="s">
        <v>368</v>
      </c>
      <c r="H177" s="136">
        <v>123</v>
      </c>
      <c r="I177" s="137"/>
      <c r="J177" s="138">
        <f>ROUND(I177*H177,2)</f>
        <v>0</v>
      </c>
      <c r="K177" s="134" t="s">
        <v>174</v>
      </c>
      <c r="L177" s="33"/>
      <c r="M177" s="139" t="s">
        <v>19</v>
      </c>
      <c r="N177" s="140" t="s">
        <v>46</v>
      </c>
      <c r="P177" s="141">
        <f>O177*H177</f>
        <v>0</v>
      </c>
      <c r="Q177" s="141">
        <v>0</v>
      </c>
      <c r="R177" s="141">
        <f>Q177*H177</f>
        <v>0</v>
      </c>
      <c r="S177" s="141">
        <v>0</v>
      </c>
      <c r="T177" s="142">
        <f>S177*H177</f>
        <v>0</v>
      </c>
      <c r="AR177" s="143" t="s">
        <v>175</v>
      </c>
      <c r="AT177" s="143" t="s">
        <v>170</v>
      </c>
      <c r="AU177" s="143" t="s">
        <v>90</v>
      </c>
      <c r="AY177" s="18" t="s">
        <v>167</v>
      </c>
      <c r="BE177" s="144">
        <f>IF(N177="základní",J177,0)</f>
        <v>0</v>
      </c>
      <c r="BF177" s="144">
        <f>IF(N177="snížená",J177,0)</f>
        <v>0</v>
      </c>
      <c r="BG177" s="144">
        <f>IF(N177="zákl. přenesená",J177,0)</f>
        <v>0</v>
      </c>
      <c r="BH177" s="144">
        <f>IF(N177="sníž. přenesená",J177,0)</f>
        <v>0</v>
      </c>
      <c r="BI177" s="144">
        <f>IF(N177="nulová",J177,0)</f>
        <v>0</v>
      </c>
      <c r="BJ177" s="18" t="s">
        <v>90</v>
      </c>
      <c r="BK177" s="144">
        <f>ROUND(I177*H177,2)</f>
        <v>0</v>
      </c>
      <c r="BL177" s="18" t="s">
        <v>175</v>
      </c>
      <c r="BM177" s="143" t="s">
        <v>3808</v>
      </c>
    </row>
    <row r="178" spans="2:47" s="1" customFormat="1" ht="11.25">
      <c r="B178" s="33"/>
      <c r="D178" s="145" t="s">
        <v>177</v>
      </c>
      <c r="F178" s="146" t="s">
        <v>3809</v>
      </c>
      <c r="I178" s="147"/>
      <c r="L178" s="33"/>
      <c r="M178" s="148"/>
      <c r="T178" s="54"/>
      <c r="AT178" s="18" t="s">
        <v>177</v>
      </c>
      <c r="AU178" s="18" t="s">
        <v>90</v>
      </c>
    </row>
    <row r="179" spans="2:65" s="1" customFormat="1" ht="16.5" customHeight="1">
      <c r="B179" s="33"/>
      <c r="C179" s="180" t="s">
        <v>781</v>
      </c>
      <c r="D179" s="180" t="s">
        <v>587</v>
      </c>
      <c r="E179" s="181" t="s">
        <v>3810</v>
      </c>
      <c r="F179" s="182" t="s">
        <v>3811</v>
      </c>
      <c r="G179" s="183" t="s">
        <v>368</v>
      </c>
      <c r="H179" s="184">
        <v>36</v>
      </c>
      <c r="I179" s="185"/>
      <c r="J179" s="186">
        <f>ROUND(I179*H179,2)</f>
        <v>0</v>
      </c>
      <c r="K179" s="182" t="s">
        <v>174</v>
      </c>
      <c r="L179" s="187"/>
      <c r="M179" s="188" t="s">
        <v>19</v>
      </c>
      <c r="N179" s="189" t="s">
        <v>46</v>
      </c>
      <c r="P179" s="141">
        <f>O179*H179</f>
        <v>0</v>
      </c>
      <c r="Q179" s="141">
        <v>0.0001</v>
      </c>
      <c r="R179" s="141">
        <f>Q179*H179</f>
        <v>0.0036000000000000003</v>
      </c>
      <c r="S179" s="141">
        <v>0</v>
      </c>
      <c r="T179" s="142">
        <f>S179*H179</f>
        <v>0</v>
      </c>
      <c r="AR179" s="143" t="s">
        <v>235</v>
      </c>
      <c r="AT179" s="143" t="s">
        <v>587</v>
      </c>
      <c r="AU179" s="143" t="s">
        <v>90</v>
      </c>
      <c r="AY179" s="18" t="s">
        <v>167</v>
      </c>
      <c r="BE179" s="144">
        <f>IF(N179="základní",J179,0)</f>
        <v>0</v>
      </c>
      <c r="BF179" s="144">
        <f>IF(N179="snížená",J179,0)</f>
        <v>0</v>
      </c>
      <c r="BG179" s="144">
        <f>IF(N179="zákl. přenesená",J179,0)</f>
        <v>0</v>
      </c>
      <c r="BH179" s="144">
        <f>IF(N179="sníž. přenesená",J179,0)</f>
        <v>0</v>
      </c>
      <c r="BI179" s="144">
        <f>IF(N179="nulová",J179,0)</f>
        <v>0</v>
      </c>
      <c r="BJ179" s="18" t="s">
        <v>90</v>
      </c>
      <c r="BK179" s="144">
        <f>ROUND(I179*H179,2)</f>
        <v>0</v>
      </c>
      <c r="BL179" s="18" t="s">
        <v>175</v>
      </c>
      <c r="BM179" s="143" t="s">
        <v>3812</v>
      </c>
    </row>
    <row r="180" spans="2:65" s="1" customFormat="1" ht="16.5" customHeight="1">
      <c r="B180" s="33"/>
      <c r="C180" s="180" t="s">
        <v>789</v>
      </c>
      <c r="D180" s="180" t="s">
        <v>587</v>
      </c>
      <c r="E180" s="181" t="s">
        <v>3813</v>
      </c>
      <c r="F180" s="182" t="s">
        <v>3814</v>
      </c>
      <c r="G180" s="183" t="s">
        <v>368</v>
      </c>
      <c r="H180" s="184">
        <v>72</v>
      </c>
      <c r="I180" s="185"/>
      <c r="J180" s="186">
        <f>ROUND(I180*H180,2)</f>
        <v>0</v>
      </c>
      <c r="K180" s="182" t="s">
        <v>174</v>
      </c>
      <c r="L180" s="187"/>
      <c r="M180" s="188" t="s">
        <v>19</v>
      </c>
      <c r="N180" s="189" t="s">
        <v>46</v>
      </c>
      <c r="P180" s="141">
        <f>O180*H180</f>
        <v>0</v>
      </c>
      <c r="Q180" s="141">
        <v>0.0002</v>
      </c>
      <c r="R180" s="141">
        <f>Q180*H180</f>
        <v>0.014400000000000001</v>
      </c>
      <c r="S180" s="141">
        <v>0</v>
      </c>
      <c r="T180" s="142">
        <f>S180*H180</f>
        <v>0</v>
      </c>
      <c r="AR180" s="143" t="s">
        <v>235</v>
      </c>
      <c r="AT180" s="143" t="s">
        <v>587</v>
      </c>
      <c r="AU180" s="143" t="s">
        <v>90</v>
      </c>
      <c r="AY180" s="18" t="s">
        <v>167</v>
      </c>
      <c r="BE180" s="144">
        <f>IF(N180="základní",J180,0)</f>
        <v>0</v>
      </c>
      <c r="BF180" s="144">
        <f>IF(N180="snížená",J180,0)</f>
        <v>0</v>
      </c>
      <c r="BG180" s="144">
        <f>IF(N180="zákl. přenesená",J180,0)</f>
        <v>0</v>
      </c>
      <c r="BH180" s="144">
        <f>IF(N180="sníž. přenesená",J180,0)</f>
        <v>0</v>
      </c>
      <c r="BI180" s="144">
        <f>IF(N180="nulová",J180,0)</f>
        <v>0</v>
      </c>
      <c r="BJ180" s="18" t="s">
        <v>90</v>
      </c>
      <c r="BK180" s="144">
        <f>ROUND(I180*H180,2)</f>
        <v>0</v>
      </c>
      <c r="BL180" s="18" t="s">
        <v>175</v>
      </c>
      <c r="BM180" s="143" t="s">
        <v>3815</v>
      </c>
    </row>
    <row r="181" spans="2:65" s="1" customFormat="1" ht="16.5" customHeight="1">
      <c r="B181" s="33"/>
      <c r="C181" s="180" t="s">
        <v>794</v>
      </c>
      <c r="D181" s="180" t="s">
        <v>587</v>
      </c>
      <c r="E181" s="181" t="s">
        <v>3816</v>
      </c>
      <c r="F181" s="182" t="s">
        <v>3817</v>
      </c>
      <c r="G181" s="183" t="s">
        <v>368</v>
      </c>
      <c r="H181" s="184">
        <v>15</v>
      </c>
      <c r="I181" s="185"/>
      <c r="J181" s="186">
        <f>ROUND(I181*H181,2)</f>
        <v>0</v>
      </c>
      <c r="K181" s="182" t="s">
        <v>174</v>
      </c>
      <c r="L181" s="187"/>
      <c r="M181" s="188" t="s">
        <v>19</v>
      </c>
      <c r="N181" s="189" t="s">
        <v>46</v>
      </c>
      <c r="P181" s="141">
        <f>O181*H181</f>
        <v>0</v>
      </c>
      <c r="Q181" s="141">
        <v>0.00016</v>
      </c>
      <c r="R181" s="141">
        <f>Q181*H181</f>
        <v>0.0024000000000000002</v>
      </c>
      <c r="S181" s="141">
        <v>0</v>
      </c>
      <c r="T181" s="142">
        <f>S181*H181</f>
        <v>0</v>
      </c>
      <c r="AR181" s="143" t="s">
        <v>235</v>
      </c>
      <c r="AT181" s="143" t="s">
        <v>587</v>
      </c>
      <c r="AU181" s="143" t="s">
        <v>90</v>
      </c>
      <c r="AY181" s="18" t="s">
        <v>167</v>
      </c>
      <c r="BE181" s="144">
        <f>IF(N181="základní",J181,0)</f>
        <v>0</v>
      </c>
      <c r="BF181" s="144">
        <f>IF(N181="snížená",J181,0)</f>
        <v>0</v>
      </c>
      <c r="BG181" s="144">
        <f>IF(N181="zákl. přenesená",J181,0)</f>
        <v>0</v>
      </c>
      <c r="BH181" s="144">
        <f>IF(N181="sníž. přenesená",J181,0)</f>
        <v>0</v>
      </c>
      <c r="BI181" s="144">
        <f>IF(N181="nulová",J181,0)</f>
        <v>0</v>
      </c>
      <c r="BJ181" s="18" t="s">
        <v>90</v>
      </c>
      <c r="BK181" s="144">
        <f>ROUND(I181*H181,2)</f>
        <v>0</v>
      </c>
      <c r="BL181" s="18" t="s">
        <v>175</v>
      </c>
      <c r="BM181" s="143" t="s">
        <v>3818</v>
      </c>
    </row>
    <row r="182" spans="2:65" s="1" customFormat="1" ht="21.75" customHeight="1">
      <c r="B182" s="33"/>
      <c r="C182" s="132" t="s">
        <v>799</v>
      </c>
      <c r="D182" s="132" t="s">
        <v>170</v>
      </c>
      <c r="E182" s="133" t="s">
        <v>3819</v>
      </c>
      <c r="F182" s="134" t="s">
        <v>3820</v>
      </c>
      <c r="G182" s="135" t="s">
        <v>368</v>
      </c>
      <c r="H182" s="136">
        <v>99</v>
      </c>
      <c r="I182" s="137"/>
      <c r="J182" s="138">
        <f>ROUND(I182*H182,2)</f>
        <v>0</v>
      </c>
      <c r="K182" s="134" t="s">
        <v>174</v>
      </c>
      <c r="L182" s="33"/>
      <c r="M182" s="139" t="s">
        <v>19</v>
      </c>
      <c r="N182" s="140" t="s">
        <v>46</v>
      </c>
      <c r="P182" s="141">
        <f>O182*H182</f>
        <v>0</v>
      </c>
      <c r="Q182" s="141">
        <v>0</v>
      </c>
      <c r="R182" s="141">
        <f>Q182*H182</f>
        <v>0</v>
      </c>
      <c r="S182" s="141">
        <v>0</v>
      </c>
      <c r="T182" s="142">
        <f>S182*H182</f>
        <v>0</v>
      </c>
      <c r="AR182" s="143" t="s">
        <v>175</v>
      </c>
      <c r="AT182" s="143" t="s">
        <v>170</v>
      </c>
      <c r="AU182" s="143" t="s">
        <v>90</v>
      </c>
      <c r="AY182" s="18" t="s">
        <v>167</v>
      </c>
      <c r="BE182" s="144">
        <f>IF(N182="základní",J182,0)</f>
        <v>0</v>
      </c>
      <c r="BF182" s="144">
        <f>IF(N182="snížená",J182,0)</f>
        <v>0</v>
      </c>
      <c r="BG182" s="144">
        <f>IF(N182="zákl. přenesená",J182,0)</f>
        <v>0</v>
      </c>
      <c r="BH182" s="144">
        <f>IF(N182="sníž. přenesená",J182,0)</f>
        <v>0</v>
      </c>
      <c r="BI182" s="144">
        <f>IF(N182="nulová",J182,0)</f>
        <v>0</v>
      </c>
      <c r="BJ182" s="18" t="s">
        <v>90</v>
      </c>
      <c r="BK182" s="144">
        <f>ROUND(I182*H182,2)</f>
        <v>0</v>
      </c>
      <c r="BL182" s="18" t="s">
        <v>175</v>
      </c>
      <c r="BM182" s="143" t="s">
        <v>3821</v>
      </c>
    </row>
    <row r="183" spans="2:47" s="1" customFormat="1" ht="11.25">
      <c r="B183" s="33"/>
      <c r="D183" s="145" t="s">
        <v>177</v>
      </c>
      <c r="F183" s="146" t="s">
        <v>3822</v>
      </c>
      <c r="I183" s="147"/>
      <c r="L183" s="33"/>
      <c r="M183" s="148"/>
      <c r="T183" s="54"/>
      <c r="AT183" s="18" t="s">
        <v>177</v>
      </c>
      <c r="AU183" s="18" t="s">
        <v>90</v>
      </c>
    </row>
    <row r="184" spans="2:65" s="1" customFormat="1" ht="16.5" customHeight="1">
      <c r="B184" s="33"/>
      <c r="C184" s="180" t="s">
        <v>803</v>
      </c>
      <c r="D184" s="180" t="s">
        <v>587</v>
      </c>
      <c r="E184" s="181" t="s">
        <v>3823</v>
      </c>
      <c r="F184" s="182" t="s">
        <v>3824</v>
      </c>
      <c r="G184" s="183" t="s">
        <v>368</v>
      </c>
      <c r="H184" s="184">
        <v>66</v>
      </c>
      <c r="I184" s="185"/>
      <c r="J184" s="186">
        <f>ROUND(I184*H184,2)</f>
        <v>0</v>
      </c>
      <c r="K184" s="182" t="s">
        <v>19</v>
      </c>
      <c r="L184" s="187"/>
      <c r="M184" s="188" t="s">
        <v>19</v>
      </c>
      <c r="N184" s="189" t="s">
        <v>46</v>
      </c>
      <c r="P184" s="141">
        <f>O184*H184</f>
        <v>0</v>
      </c>
      <c r="Q184" s="141">
        <v>0.0017</v>
      </c>
      <c r="R184" s="141">
        <f>Q184*H184</f>
        <v>0.1122</v>
      </c>
      <c r="S184" s="141">
        <v>0</v>
      </c>
      <c r="T184" s="142">
        <f>S184*H184</f>
        <v>0</v>
      </c>
      <c r="AR184" s="143" t="s">
        <v>235</v>
      </c>
      <c r="AT184" s="143" t="s">
        <v>587</v>
      </c>
      <c r="AU184" s="143" t="s">
        <v>90</v>
      </c>
      <c r="AY184" s="18" t="s">
        <v>167</v>
      </c>
      <c r="BE184" s="144">
        <f>IF(N184="základní",J184,0)</f>
        <v>0</v>
      </c>
      <c r="BF184" s="144">
        <f>IF(N184="snížená",J184,0)</f>
        <v>0</v>
      </c>
      <c r="BG184" s="144">
        <f>IF(N184="zákl. přenesená",J184,0)</f>
        <v>0</v>
      </c>
      <c r="BH184" s="144">
        <f>IF(N184="sníž. přenesená",J184,0)</f>
        <v>0</v>
      </c>
      <c r="BI184" s="144">
        <f>IF(N184="nulová",J184,0)</f>
        <v>0</v>
      </c>
      <c r="BJ184" s="18" t="s">
        <v>90</v>
      </c>
      <c r="BK184" s="144">
        <f>ROUND(I184*H184,2)</f>
        <v>0</v>
      </c>
      <c r="BL184" s="18" t="s">
        <v>175</v>
      </c>
      <c r="BM184" s="143" t="s">
        <v>3825</v>
      </c>
    </row>
    <row r="185" spans="2:65" s="1" customFormat="1" ht="16.5" customHeight="1">
      <c r="B185" s="33"/>
      <c r="C185" s="180" t="s">
        <v>808</v>
      </c>
      <c r="D185" s="180" t="s">
        <v>587</v>
      </c>
      <c r="E185" s="181" t="s">
        <v>3826</v>
      </c>
      <c r="F185" s="182" t="s">
        <v>3827</v>
      </c>
      <c r="G185" s="183" t="s">
        <v>368</v>
      </c>
      <c r="H185" s="184">
        <v>33</v>
      </c>
      <c r="I185" s="185"/>
      <c r="J185" s="186">
        <f>ROUND(I185*H185,2)</f>
        <v>0</v>
      </c>
      <c r="K185" s="182" t="s">
        <v>19</v>
      </c>
      <c r="L185" s="187"/>
      <c r="M185" s="188" t="s">
        <v>19</v>
      </c>
      <c r="N185" s="189" t="s">
        <v>46</v>
      </c>
      <c r="P185" s="141">
        <f>O185*H185</f>
        <v>0</v>
      </c>
      <c r="Q185" s="141">
        <v>0.00227</v>
      </c>
      <c r="R185" s="141">
        <f>Q185*H185</f>
        <v>0.07490999999999999</v>
      </c>
      <c r="S185" s="141">
        <v>0</v>
      </c>
      <c r="T185" s="142">
        <f>S185*H185</f>
        <v>0</v>
      </c>
      <c r="AR185" s="143" t="s">
        <v>235</v>
      </c>
      <c r="AT185" s="143" t="s">
        <v>587</v>
      </c>
      <c r="AU185" s="143" t="s">
        <v>90</v>
      </c>
      <c r="AY185" s="18" t="s">
        <v>167</v>
      </c>
      <c r="BE185" s="144">
        <f>IF(N185="základní",J185,0)</f>
        <v>0</v>
      </c>
      <c r="BF185" s="144">
        <f>IF(N185="snížená",J185,0)</f>
        <v>0</v>
      </c>
      <c r="BG185" s="144">
        <f>IF(N185="zákl. přenesená",J185,0)</f>
        <v>0</v>
      </c>
      <c r="BH185" s="144">
        <f>IF(N185="sníž. přenesená",J185,0)</f>
        <v>0</v>
      </c>
      <c r="BI185" s="144">
        <f>IF(N185="nulová",J185,0)</f>
        <v>0</v>
      </c>
      <c r="BJ185" s="18" t="s">
        <v>90</v>
      </c>
      <c r="BK185" s="144">
        <f>ROUND(I185*H185,2)</f>
        <v>0</v>
      </c>
      <c r="BL185" s="18" t="s">
        <v>175</v>
      </c>
      <c r="BM185" s="143" t="s">
        <v>3828</v>
      </c>
    </row>
    <row r="186" spans="2:65" s="1" customFormat="1" ht="24.2" customHeight="1">
      <c r="B186" s="33"/>
      <c r="C186" s="132" t="s">
        <v>812</v>
      </c>
      <c r="D186" s="132" t="s">
        <v>170</v>
      </c>
      <c r="E186" s="133" t="s">
        <v>3829</v>
      </c>
      <c r="F186" s="134" t="s">
        <v>3830</v>
      </c>
      <c r="G186" s="135" t="s">
        <v>368</v>
      </c>
      <c r="H186" s="136">
        <v>365</v>
      </c>
      <c r="I186" s="137"/>
      <c r="J186" s="138">
        <f>ROUND(I186*H186,2)</f>
        <v>0</v>
      </c>
      <c r="K186" s="134" t="s">
        <v>174</v>
      </c>
      <c r="L186" s="33"/>
      <c r="M186" s="139" t="s">
        <v>19</v>
      </c>
      <c r="N186" s="140" t="s">
        <v>46</v>
      </c>
      <c r="P186" s="141">
        <f>O186*H186</f>
        <v>0</v>
      </c>
      <c r="Q186" s="141">
        <v>0</v>
      </c>
      <c r="R186" s="141">
        <f>Q186*H186</f>
        <v>0</v>
      </c>
      <c r="S186" s="141">
        <v>0</v>
      </c>
      <c r="T186" s="142">
        <f>S186*H186</f>
        <v>0</v>
      </c>
      <c r="AR186" s="143" t="s">
        <v>309</v>
      </c>
      <c r="AT186" s="143" t="s">
        <v>170</v>
      </c>
      <c r="AU186" s="143" t="s">
        <v>90</v>
      </c>
      <c r="AY186" s="18" t="s">
        <v>167</v>
      </c>
      <c r="BE186" s="144">
        <f>IF(N186="základní",J186,0)</f>
        <v>0</v>
      </c>
      <c r="BF186" s="144">
        <f>IF(N186="snížená",J186,0)</f>
        <v>0</v>
      </c>
      <c r="BG186" s="144">
        <f>IF(N186="zákl. přenesená",J186,0)</f>
        <v>0</v>
      </c>
      <c r="BH186" s="144">
        <f>IF(N186="sníž. přenesená",J186,0)</f>
        <v>0</v>
      </c>
      <c r="BI186" s="144">
        <f>IF(N186="nulová",J186,0)</f>
        <v>0</v>
      </c>
      <c r="BJ186" s="18" t="s">
        <v>90</v>
      </c>
      <c r="BK186" s="144">
        <f>ROUND(I186*H186,2)</f>
        <v>0</v>
      </c>
      <c r="BL186" s="18" t="s">
        <v>309</v>
      </c>
      <c r="BM186" s="143" t="s">
        <v>3831</v>
      </c>
    </row>
    <row r="187" spans="2:47" s="1" customFormat="1" ht="11.25">
      <c r="B187" s="33"/>
      <c r="D187" s="145" t="s">
        <v>177</v>
      </c>
      <c r="F187" s="146" t="s">
        <v>3832</v>
      </c>
      <c r="I187" s="147"/>
      <c r="L187" s="33"/>
      <c r="M187" s="148"/>
      <c r="T187" s="54"/>
      <c r="AT187" s="18" t="s">
        <v>177</v>
      </c>
      <c r="AU187" s="18" t="s">
        <v>90</v>
      </c>
    </row>
    <row r="188" spans="2:65" s="1" customFormat="1" ht="16.5" customHeight="1">
      <c r="B188" s="33"/>
      <c r="C188" s="180" t="s">
        <v>817</v>
      </c>
      <c r="D188" s="180" t="s">
        <v>587</v>
      </c>
      <c r="E188" s="181" t="s">
        <v>3833</v>
      </c>
      <c r="F188" s="182" t="s">
        <v>3834</v>
      </c>
      <c r="G188" s="183" t="s">
        <v>368</v>
      </c>
      <c r="H188" s="184">
        <v>365</v>
      </c>
      <c r="I188" s="185"/>
      <c r="J188" s="186">
        <f>ROUND(I188*H188,2)</f>
        <v>0</v>
      </c>
      <c r="K188" s="182" t="s">
        <v>174</v>
      </c>
      <c r="L188" s="187"/>
      <c r="M188" s="188" t="s">
        <v>19</v>
      </c>
      <c r="N188" s="189" t="s">
        <v>46</v>
      </c>
      <c r="P188" s="141">
        <f>O188*H188</f>
        <v>0</v>
      </c>
      <c r="Q188" s="141">
        <v>9E-05</v>
      </c>
      <c r="R188" s="141">
        <f>Q188*H188</f>
        <v>0.032850000000000004</v>
      </c>
      <c r="S188" s="141">
        <v>0</v>
      </c>
      <c r="T188" s="142">
        <f>S188*H188</f>
        <v>0</v>
      </c>
      <c r="AR188" s="143" t="s">
        <v>437</v>
      </c>
      <c r="AT188" s="143" t="s">
        <v>587</v>
      </c>
      <c r="AU188" s="143" t="s">
        <v>90</v>
      </c>
      <c r="AY188" s="18" t="s">
        <v>167</v>
      </c>
      <c r="BE188" s="144">
        <f>IF(N188="základní",J188,0)</f>
        <v>0</v>
      </c>
      <c r="BF188" s="144">
        <f>IF(N188="snížená",J188,0)</f>
        <v>0</v>
      </c>
      <c r="BG188" s="144">
        <f>IF(N188="zákl. přenesená",J188,0)</f>
        <v>0</v>
      </c>
      <c r="BH188" s="144">
        <f>IF(N188="sníž. přenesená",J188,0)</f>
        <v>0</v>
      </c>
      <c r="BI188" s="144">
        <f>IF(N188="nulová",J188,0)</f>
        <v>0</v>
      </c>
      <c r="BJ188" s="18" t="s">
        <v>90</v>
      </c>
      <c r="BK188" s="144">
        <f>ROUND(I188*H188,2)</f>
        <v>0</v>
      </c>
      <c r="BL188" s="18" t="s">
        <v>309</v>
      </c>
      <c r="BM188" s="143" t="s">
        <v>3835</v>
      </c>
    </row>
    <row r="189" spans="2:47" s="1" customFormat="1" ht="19.5">
      <c r="B189" s="33"/>
      <c r="D189" s="150" t="s">
        <v>1678</v>
      </c>
      <c r="F189" s="191" t="s">
        <v>3836</v>
      </c>
      <c r="I189" s="147"/>
      <c r="L189" s="33"/>
      <c r="M189" s="148"/>
      <c r="T189" s="54"/>
      <c r="AT189" s="18" t="s">
        <v>1678</v>
      </c>
      <c r="AU189" s="18" t="s">
        <v>90</v>
      </c>
    </row>
    <row r="190" spans="2:65" s="1" customFormat="1" ht="24.2" customHeight="1">
      <c r="B190" s="33"/>
      <c r="C190" s="132" t="s">
        <v>822</v>
      </c>
      <c r="D190" s="132" t="s">
        <v>170</v>
      </c>
      <c r="E190" s="133" t="s">
        <v>3837</v>
      </c>
      <c r="F190" s="134" t="s">
        <v>3838</v>
      </c>
      <c r="G190" s="135" t="s">
        <v>368</v>
      </c>
      <c r="H190" s="136">
        <v>6724</v>
      </c>
      <c r="I190" s="137"/>
      <c r="J190" s="138">
        <f>ROUND(I190*H190,2)</f>
        <v>0</v>
      </c>
      <c r="K190" s="134" t="s">
        <v>174</v>
      </c>
      <c r="L190" s="33"/>
      <c r="M190" s="139" t="s">
        <v>19</v>
      </c>
      <c r="N190" s="140" t="s">
        <v>46</v>
      </c>
      <c r="P190" s="141">
        <f>O190*H190</f>
        <v>0</v>
      </c>
      <c r="Q190" s="141">
        <v>0</v>
      </c>
      <c r="R190" s="141">
        <f>Q190*H190</f>
        <v>0</v>
      </c>
      <c r="S190" s="141">
        <v>0</v>
      </c>
      <c r="T190" s="142">
        <f>S190*H190</f>
        <v>0</v>
      </c>
      <c r="AR190" s="143" t="s">
        <v>309</v>
      </c>
      <c r="AT190" s="143" t="s">
        <v>170</v>
      </c>
      <c r="AU190" s="143" t="s">
        <v>90</v>
      </c>
      <c r="AY190" s="18" t="s">
        <v>167</v>
      </c>
      <c r="BE190" s="144">
        <f>IF(N190="základní",J190,0)</f>
        <v>0</v>
      </c>
      <c r="BF190" s="144">
        <f>IF(N190="snížená",J190,0)</f>
        <v>0</v>
      </c>
      <c r="BG190" s="144">
        <f>IF(N190="zákl. přenesená",J190,0)</f>
        <v>0</v>
      </c>
      <c r="BH190" s="144">
        <f>IF(N190="sníž. přenesená",J190,0)</f>
        <v>0</v>
      </c>
      <c r="BI190" s="144">
        <f>IF(N190="nulová",J190,0)</f>
        <v>0</v>
      </c>
      <c r="BJ190" s="18" t="s">
        <v>90</v>
      </c>
      <c r="BK190" s="144">
        <f>ROUND(I190*H190,2)</f>
        <v>0</v>
      </c>
      <c r="BL190" s="18" t="s">
        <v>309</v>
      </c>
      <c r="BM190" s="143" t="s">
        <v>3839</v>
      </c>
    </row>
    <row r="191" spans="2:47" s="1" customFormat="1" ht="11.25">
      <c r="B191" s="33"/>
      <c r="D191" s="145" t="s">
        <v>177</v>
      </c>
      <c r="F191" s="146" t="s">
        <v>3840</v>
      </c>
      <c r="I191" s="147"/>
      <c r="L191" s="33"/>
      <c r="M191" s="148"/>
      <c r="T191" s="54"/>
      <c r="AT191" s="18" t="s">
        <v>177</v>
      </c>
      <c r="AU191" s="18" t="s">
        <v>90</v>
      </c>
    </row>
    <row r="192" spans="2:65" s="1" customFormat="1" ht="16.5" customHeight="1">
      <c r="B192" s="33"/>
      <c r="C192" s="180" t="s">
        <v>827</v>
      </c>
      <c r="D192" s="180" t="s">
        <v>587</v>
      </c>
      <c r="E192" s="181" t="s">
        <v>3841</v>
      </c>
      <c r="F192" s="182" t="s">
        <v>3842</v>
      </c>
      <c r="G192" s="183" t="s">
        <v>368</v>
      </c>
      <c r="H192" s="184">
        <v>3150</v>
      </c>
      <c r="I192" s="185"/>
      <c r="J192" s="186">
        <f>ROUND(I192*H192,2)</f>
        <v>0</v>
      </c>
      <c r="K192" s="182" t="s">
        <v>174</v>
      </c>
      <c r="L192" s="187"/>
      <c r="M192" s="188" t="s">
        <v>19</v>
      </c>
      <c r="N192" s="189" t="s">
        <v>46</v>
      </c>
      <c r="P192" s="141">
        <f>O192*H192</f>
        <v>0</v>
      </c>
      <c r="Q192" s="141">
        <v>0.00012</v>
      </c>
      <c r="R192" s="141">
        <f>Q192*H192</f>
        <v>0.378</v>
      </c>
      <c r="S192" s="141">
        <v>0</v>
      </c>
      <c r="T192" s="142">
        <f>S192*H192</f>
        <v>0</v>
      </c>
      <c r="AR192" s="143" t="s">
        <v>437</v>
      </c>
      <c r="AT192" s="143" t="s">
        <v>587</v>
      </c>
      <c r="AU192" s="143" t="s">
        <v>90</v>
      </c>
      <c r="AY192" s="18" t="s">
        <v>167</v>
      </c>
      <c r="BE192" s="144">
        <f>IF(N192="základní",J192,0)</f>
        <v>0</v>
      </c>
      <c r="BF192" s="144">
        <f>IF(N192="snížená",J192,0)</f>
        <v>0</v>
      </c>
      <c r="BG192" s="144">
        <f>IF(N192="zákl. přenesená",J192,0)</f>
        <v>0</v>
      </c>
      <c r="BH192" s="144">
        <f>IF(N192="sníž. přenesená",J192,0)</f>
        <v>0</v>
      </c>
      <c r="BI192" s="144">
        <f>IF(N192="nulová",J192,0)</f>
        <v>0</v>
      </c>
      <c r="BJ192" s="18" t="s">
        <v>90</v>
      </c>
      <c r="BK192" s="144">
        <f>ROUND(I192*H192,2)</f>
        <v>0</v>
      </c>
      <c r="BL192" s="18" t="s">
        <v>309</v>
      </c>
      <c r="BM192" s="143" t="s">
        <v>3843</v>
      </c>
    </row>
    <row r="193" spans="2:47" s="1" customFormat="1" ht="19.5">
      <c r="B193" s="33"/>
      <c r="D193" s="150" t="s">
        <v>1678</v>
      </c>
      <c r="F193" s="191" t="s">
        <v>3844</v>
      </c>
      <c r="I193" s="147"/>
      <c r="L193" s="33"/>
      <c r="M193" s="148"/>
      <c r="T193" s="54"/>
      <c r="AT193" s="18" t="s">
        <v>1678</v>
      </c>
      <c r="AU193" s="18" t="s">
        <v>90</v>
      </c>
    </row>
    <row r="194" spans="2:65" s="1" customFormat="1" ht="16.5" customHeight="1">
      <c r="B194" s="33"/>
      <c r="C194" s="180" t="s">
        <v>833</v>
      </c>
      <c r="D194" s="180" t="s">
        <v>587</v>
      </c>
      <c r="E194" s="181" t="s">
        <v>3845</v>
      </c>
      <c r="F194" s="182" t="s">
        <v>3846</v>
      </c>
      <c r="G194" s="183" t="s">
        <v>368</v>
      </c>
      <c r="H194" s="184">
        <v>3108</v>
      </c>
      <c r="I194" s="185"/>
      <c r="J194" s="186">
        <f>ROUND(I194*H194,2)</f>
        <v>0</v>
      </c>
      <c r="K194" s="182" t="s">
        <v>174</v>
      </c>
      <c r="L194" s="187"/>
      <c r="M194" s="188" t="s">
        <v>19</v>
      </c>
      <c r="N194" s="189" t="s">
        <v>46</v>
      </c>
      <c r="P194" s="141">
        <f>O194*H194</f>
        <v>0</v>
      </c>
      <c r="Q194" s="141">
        <v>0.00017</v>
      </c>
      <c r="R194" s="141">
        <f>Q194*H194</f>
        <v>0.52836</v>
      </c>
      <c r="S194" s="141">
        <v>0</v>
      </c>
      <c r="T194" s="142">
        <f>S194*H194</f>
        <v>0</v>
      </c>
      <c r="AR194" s="143" t="s">
        <v>437</v>
      </c>
      <c r="AT194" s="143" t="s">
        <v>587</v>
      </c>
      <c r="AU194" s="143" t="s">
        <v>90</v>
      </c>
      <c r="AY194" s="18" t="s">
        <v>167</v>
      </c>
      <c r="BE194" s="144">
        <f>IF(N194="základní",J194,0)</f>
        <v>0</v>
      </c>
      <c r="BF194" s="144">
        <f>IF(N194="snížená",J194,0)</f>
        <v>0</v>
      </c>
      <c r="BG194" s="144">
        <f>IF(N194="zákl. přenesená",J194,0)</f>
        <v>0</v>
      </c>
      <c r="BH194" s="144">
        <f>IF(N194="sníž. přenesená",J194,0)</f>
        <v>0</v>
      </c>
      <c r="BI194" s="144">
        <f>IF(N194="nulová",J194,0)</f>
        <v>0</v>
      </c>
      <c r="BJ194" s="18" t="s">
        <v>90</v>
      </c>
      <c r="BK194" s="144">
        <f>ROUND(I194*H194,2)</f>
        <v>0</v>
      </c>
      <c r="BL194" s="18" t="s">
        <v>309</v>
      </c>
      <c r="BM194" s="143" t="s">
        <v>3847</v>
      </c>
    </row>
    <row r="195" spans="2:47" s="1" customFormat="1" ht="19.5">
      <c r="B195" s="33"/>
      <c r="D195" s="150" t="s">
        <v>1678</v>
      </c>
      <c r="F195" s="191" t="s">
        <v>3848</v>
      </c>
      <c r="I195" s="147"/>
      <c r="L195" s="33"/>
      <c r="M195" s="148"/>
      <c r="T195" s="54"/>
      <c r="AT195" s="18" t="s">
        <v>1678</v>
      </c>
      <c r="AU195" s="18" t="s">
        <v>90</v>
      </c>
    </row>
    <row r="196" spans="2:65" s="1" customFormat="1" ht="24.2" customHeight="1">
      <c r="B196" s="33"/>
      <c r="C196" s="180" t="s">
        <v>840</v>
      </c>
      <c r="D196" s="180" t="s">
        <v>587</v>
      </c>
      <c r="E196" s="181" t="s">
        <v>3849</v>
      </c>
      <c r="F196" s="182" t="s">
        <v>3850</v>
      </c>
      <c r="G196" s="183" t="s">
        <v>368</v>
      </c>
      <c r="H196" s="184">
        <v>456</v>
      </c>
      <c r="I196" s="185"/>
      <c r="J196" s="186">
        <f>ROUND(I196*H196,2)</f>
        <v>0</v>
      </c>
      <c r="K196" s="182" t="s">
        <v>174</v>
      </c>
      <c r="L196" s="187"/>
      <c r="M196" s="188" t="s">
        <v>19</v>
      </c>
      <c r="N196" s="189" t="s">
        <v>46</v>
      </c>
      <c r="P196" s="141">
        <f>O196*H196</f>
        <v>0</v>
      </c>
      <c r="Q196" s="141">
        <v>0.00015</v>
      </c>
      <c r="R196" s="141">
        <f>Q196*H196</f>
        <v>0.06839999999999999</v>
      </c>
      <c r="S196" s="141">
        <v>0</v>
      </c>
      <c r="T196" s="142">
        <f>S196*H196</f>
        <v>0</v>
      </c>
      <c r="AR196" s="143" t="s">
        <v>437</v>
      </c>
      <c r="AT196" s="143" t="s">
        <v>587</v>
      </c>
      <c r="AU196" s="143" t="s">
        <v>90</v>
      </c>
      <c r="AY196" s="18" t="s">
        <v>167</v>
      </c>
      <c r="BE196" s="144">
        <f>IF(N196="základní",J196,0)</f>
        <v>0</v>
      </c>
      <c r="BF196" s="144">
        <f>IF(N196="snížená",J196,0)</f>
        <v>0</v>
      </c>
      <c r="BG196" s="144">
        <f>IF(N196="zákl. přenesená",J196,0)</f>
        <v>0</v>
      </c>
      <c r="BH196" s="144">
        <f>IF(N196="sníž. přenesená",J196,0)</f>
        <v>0</v>
      </c>
      <c r="BI196" s="144">
        <f>IF(N196="nulová",J196,0)</f>
        <v>0</v>
      </c>
      <c r="BJ196" s="18" t="s">
        <v>90</v>
      </c>
      <c r="BK196" s="144">
        <f>ROUND(I196*H196,2)</f>
        <v>0</v>
      </c>
      <c r="BL196" s="18" t="s">
        <v>309</v>
      </c>
      <c r="BM196" s="143" t="s">
        <v>3851</v>
      </c>
    </row>
    <row r="197" spans="2:47" s="1" customFormat="1" ht="19.5">
      <c r="B197" s="33"/>
      <c r="D197" s="150" t="s">
        <v>1678</v>
      </c>
      <c r="F197" s="191" t="s">
        <v>3852</v>
      </c>
      <c r="I197" s="147"/>
      <c r="L197" s="33"/>
      <c r="M197" s="148"/>
      <c r="T197" s="54"/>
      <c r="AT197" s="18" t="s">
        <v>1678</v>
      </c>
      <c r="AU197" s="18" t="s">
        <v>90</v>
      </c>
    </row>
    <row r="198" spans="2:65" s="1" customFormat="1" ht="24.2" customHeight="1">
      <c r="B198" s="33"/>
      <c r="C198" s="180" t="s">
        <v>846</v>
      </c>
      <c r="D198" s="180" t="s">
        <v>587</v>
      </c>
      <c r="E198" s="181" t="s">
        <v>3853</v>
      </c>
      <c r="F198" s="182" t="s">
        <v>3854</v>
      </c>
      <c r="G198" s="183" t="s">
        <v>368</v>
      </c>
      <c r="H198" s="184">
        <v>10</v>
      </c>
      <c r="I198" s="185"/>
      <c r="J198" s="186">
        <f>ROUND(I198*H198,2)</f>
        <v>0</v>
      </c>
      <c r="K198" s="182" t="s">
        <v>174</v>
      </c>
      <c r="L198" s="187"/>
      <c r="M198" s="188" t="s">
        <v>19</v>
      </c>
      <c r="N198" s="189" t="s">
        <v>46</v>
      </c>
      <c r="P198" s="141">
        <f>O198*H198</f>
        <v>0</v>
      </c>
      <c r="Q198" s="141">
        <v>0.00013</v>
      </c>
      <c r="R198" s="141">
        <f>Q198*H198</f>
        <v>0.0013</v>
      </c>
      <c r="S198" s="141">
        <v>0</v>
      </c>
      <c r="T198" s="142">
        <f>S198*H198</f>
        <v>0</v>
      </c>
      <c r="AR198" s="143" t="s">
        <v>437</v>
      </c>
      <c r="AT198" s="143" t="s">
        <v>587</v>
      </c>
      <c r="AU198" s="143" t="s">
        <v>90</v>
      </c>
      <c r="AY198" s="18" t="s">
        <v>167</v>
      </c>
      <c r="BE198" s="144">
        <f>IF(N198="základní",J198,0)</f>
        <v>0</v>
      </c>
      <c r="BF198" s="144">
        <f>IF(N198="snížená",J198,0)</f>
        <v>0</v>
      </c>
      <c r="BG198" s="144">
        <f>IF(N198="zákl. přenesená",J198,0)</f>
        <v>0</v>
      </c>
      <c r="BH198" s="144">
        <f>IF(N198="sníž. přenesená",J198,0)</f>
        <v>0</v>
      </c>
      <c r="BI198" s="144">
        <f>IF(N198="nulová",J198,0)</f>
        <v>0</v>
      </c>
      <c r="BJ198" s="18" t="s">
        <v>90</v>
      </c>
      <c r="BK198" s="144">
        <f>ROUND(I198*H198,2)</f>
        <v>0</v>
      </c>
      <c r="BL198" s="18" t="s">
        <v>309</v>
      </c>
      <c r="BM198" s="143" t="s">
        <v>3855</v>
      </c>
    </row>
    <row r="199" spans="2:47" s="1" customFormat="1" ht="19.5">
      <c r="B199" s="33"/>
      <c r="D199" s="150" t="s">
        <v>1678</v>
      </c>
      <c r="F199" s="191" t="s">
        <v>3856</v>
      </c>
      <c r="I199" s="147"/>
      <c r="L199" s="33"/>
      <c r="M199" s="148"/>
      <c r="T199" s="54"/>
      <c r="AT199" s="18" t="s">
        <v>1678</v>
      </c>
      <c r="AU199" s="18" t="s">
        <v>90</v>
      </c>
    </row>
    <row r="200" spans="2:65" s="1" customFormat="1" ht="24.2" customHeight="1">
      <c r="B200" s="33"/>
      <c r="C200" s="180" t="s">
        <v>851</v>
      </c>
      <c r="D200" s="180" t="s">
        <v>587</v>
      </c>
      <c r="E200" s="181" t="s">
        <v>3857</v>
      </c>
      <c r="F200" s="182" t="s">
        <v>3858</v>
      </c>
      <c r="G200" s="183" t="s">
        <v>368</v>
      </c>
      <c r="H200" s="184">
        <v>55</v>
      </c>
      <c r="I200" s="185"/>
      <c r="J200" s="186">
        <f>ROUND(I200*H200,2)</f>
        <v>0</v>
      </c>
      <c r="K200" s="182" t="s">
        <v>174</v>
      </c>
      <c r="L200" s="187"/>
      <c r="M200" s="188" t="s">
        <v>19</v>
      </c>
      <c r="N200" s="189" t="s">
        <v>46</v>
      </c>
      <c r="P200" s="141">
        <f>O200*H200</f>
        <v>0</v>
      </c>
      <c r="Q200" s="141">
        <v>0.00019</v>
      </c>
      <c r="R200" s="141">
        <f>Q200*H200</f>
        <v>0.010450000000000001</v>
      </c>
      <c r="S200" s="141">
        <v>0</v>
      </c>
      <c r="T200" s="142">
        <f>S200*H200</f>
        <v>0</v>
      </c>
      <c r="AR200" s="143" t="s">
        <v>437</v>
      </c>
      <c r="AT200" s="143" t="s">
        <v>587</v>
      </c>
      <c r="AU200" s="143" t="s">
        <v>90</v>
      </c>
      <c r="AY200" s="18" t="s">
        <v>167</v>
      </c>
      <c r="BE200" s="144">
        <f>IF(N200="základní",J200,0)</f>
        <v>0</v>
      </c>
      <c r="BF200" s="144">
        <f>IF(N200="snížená",J200,0)</f>
        <v>0</v>
      </c>
      <c r="BG200" s="144">
        <f>IF(N200="zákl. přenesená",J200,0)</f>
        <v>0</v>
      </c>
      <c r="BH200" s="144">
        <f>IF(N200="sníž. přenesená",J200,0)</f>
        <v>0</v>
      </c>
      <c r="BI200" s="144">
        <f>IF(N200="nulová",J200,0)</f>
        <v>0</v>
      </c>
      <c r="BJ200" s="18" t="s">
        <v>90</v>
      </c>
      <c r="BK200" s="144">
        <f>ROUND(I200*H200,2)</f>
        <v>0</v>
      </c>
      <c r="BL200" s="18" t="s">
        <v>309</v>
      </c>
      <c r="BM200" s="143" t="s">
        <v>3859</v>
      </c>
    </row>
    <row r="201" spans="2:47" s="1" customFormat="1" ht="19.5">
      <c r="B201" s="33"/>
      <c r="D201" s="150" t="s">
        <v>1678</v>
      </c>
      <c r="F201" s="191" t="s">
        <v>3860</v>
      </c>
      <c r="I201" s="147"/>
      <c r="L201" s="33"/>
      <c r="M201" s="148"/>
      <c r="T201" s="54"/>
      <c r="AT201" s="18" t="s">
        <v>1678</v>
      </c>
      <c r="AU201" s="18" t="s">
        <v>90</v>
      </c>
    </row>
    <row r="202" spans="2:65" s="1" customFormat="1" ht="24.2" customHeight="1">
      <c r="B202" s="33"/>
      <c r="C202" s="132" t="s">
        <v>856</v>
      </c>
      <c r="D202" s="132" t="s">
        <v>170</v>
      </c>
      <c r="E202" s="133" t="s">
        <v>3861</v>
      </c>
      <c r="F202" s="134" t="s">
        <v>3862</v>
      </c>
      <c r="G202" s="135" t="s">
        <v>368</v>
      </c>
      <c r="H202" s="136">
        <v>1754</v>
      </c>
      <c r="I202" s="137"/>
      <c r="J202" s="138">
        <f>ROUND(I202*H202,2)</f>
        <v>0</v>
      </c>
      <c r="K202" s="134" t="s">
        <v>174</v>
      </c>
      <c r="L202" s="33"/>
      <c r="M202" s="139" t="s">
        <v>19</v>
      </c>
      <c r="N202" s="140" t="s">
        <v>46</v>
      </c>
      <c r="P202" s="141">
        <f>O202*H202</f>
        <v>0</v>
      </c>
      <c r="Q202" s="141">
        <v>0</v>
      </c>
      <c r="R202" s="141">
        <f>Q202*H202</f>
        <v>0</v>
      </c>
      <c r="S202" s="141">
        <v>0</v>
      </c>
      <c r="T202" s="142">
        <f>S202*H202</f>
        <v>0</v>
      </c>
      <c r="AR202" s="143" t="s">
        <v>309</v>
      </c>
      <c r="AT202" s="143" t="s">
        <v>170</v>
      </c>
      <c r="AU202" s="143" t="s">
        <v>90</v>
      </c>
      <c r="AY202" s="18" t="s">
        <v>167</v>
      </c>
      <c r="BE202" s="144">
        <f>IF(N202="základní",J202,0)</f>
        <v>0</v>
      </c>
      <c r="BF202" s="144">
        <f>IF(N202="snížená",J202,0)</f>
        <v>0</v>
      </c>
      <c r="BG202" s="144">
        <f>IF(N202="zákl. přenesená",J202,0)</f>
        <v>0</v>
      </c>
      <c r="BH202" s="144">
        <f>IF(N202="sníž. přenesená",J202,0)</f>
        <v>0</v>
      </c>
      <c r="BI202" s="144">
        <f>IF(N202="nulová",J202,0)</f>
        <v>0</v>
      </c>
      <c r="BJ202" s="18" t="s">
        <v>90</v>
      </c>
      <c r="BK202" s="144">
        <f>ROUND(I202*H202,2)</f>
        <v>0</v>
      </c>
      <c r="BL202" s="18" t="s">
        <v>309</v>
      </c>
      <c r="BM202" s="143" t="s">
        <v>3863</v>
      </c>
    </row>
    <row r="203" spans="2:47" s="1" customFormat="1" ht="11.25">
      <c r="B203" s="33"/>
      <c r="D203" s="145" t="s">
        <v>177</v>
      </c>
      <c r="F203" s="146" t="s">
        <v>3864</v>
      </c>
      <c r="I203" s="147"/>
      <c r="L203" s="33"/>
      <c r="M203" s="148"/>
      <c r="T203" s="54"/>
      <c r="AT203" s="18" t="s">
        <v>177</v>
      </c>
      <c r="AU203" s="18" t="s">
        <v>90</v>
      </c>
    </row>
    <row r="204" spans="2:65" s="1" customFormat="1" ht="16.5" customHeight="1">
      <c r="B204" s="33"/>
      <c r="C204" s="180" t="s">
        <v>879</v>
      </c>
      <c r="D204" s="180" t="s">
        <v>587</v>
      </c>
      <c r="E204" s="181" t="s">
        <v>3865</v>
      </c>
      <c r="F204" s="182" t="s">
        <v>3866</v>
      </c>
      <c r="G204" s="183" t="s">
        <v>368</v>
      </c>
      <c r="H204" s="184">
        <v>304</v>
      </c>
      <c r="I204" s="185"/>
      <c r="J204" s="186">
        <f>ROUND(I204*H204,2)</f>
        <v>0</v>
      </c>
      <c r="K204" s="182" t="s">
        <v>174</v>
      </c>
      <c r="L204" s="187"/>
      <c r="M204" s="188" t="s">
        <v>19</v>
      </c>
      <c r="N204" s="189" t="s">
        <v>46</v>
      </c>
      <c r="P204" s="141">
        <f>O204*H204</f>
        <v>0</v>
      </c>
      <c r="Q204" s="141">
        <v>0.00025</v>
      </c>
      <c r="R204" s="141">
        <f>Q204*H204</f>
        <v>0.076</v>
      </c>
      <c r="S204" s="141">
        <v>0</v>
      </c>
      <c r="T204" s="142">
        <f>S204*H204</f>
        <v>0</v>
      </c>
      <c r="AR204" s="143" t="s">
        <v>437</v>
      </c>
      <c r="AT204" s="143" t="s">
        <v>587</v>
      </c>
      <c r="AU204" s="143" t="s">
        <v>90</v>
      </c>
      <c r="AY204" s="18" t="s">
        <v>167</v>
      </c>
      <c r="BE204" s="144">
        <f>IF(N204="základní",J204,0)</f>
        <v>0</v>
      </c>
      <c r="BF204" s="144">
        <f>IF(N204="snížená",J204,0)</f>
        <v>0</v>
      </c>
      <c r="BG204" s="144">
        <f>IF(N204="zákl. přenesená",J204,0)</f>
        <v>0</v>
      </c>
      <c r="BH204" s="144">
        <f>IF(N204="sníž. přenesená",J204,0)</f>
        <v>0</v>
      </c>
      <c r="BI204" s="144">
        <f>IF(N204="nulová",J204,0)</f>
        <v>0</v>
      </c>
      <c r="BJ204" s="18" t="s">
        <v>90</v>
      </c>
      <c r="BK204" s="144">
        <f>ROUND(I204*H204,2)</f>
        <v>0</v>
      </c>
      <c r="BL204" s="18" t="s">
        <v>309</v>
      </c>
      <c r="BM204" s="143" t="s">
        <v>3867</v>
      </c>
    </row>
    <row r="205" spans="2:47" s="1" customFormat="1" ht="19.5">
      <c r="B205" s="33"/>
      <c r="D205" s="150" t="s">
        <v>1678</v>
      </c>
      <c r="F205" s="191" t="s">
        <v>3868</v>
      </c>
      <c r="I205" s="147"/>
      <c r="L205" s="33"/>
      <c r="M205" s="148"/>
      <c r="T205" s="54"/>
      <c r="AT205" s="18" t="s">
        <v>1678</v>
      </c>
      <c r="AU205" s="18" t="s">
        <v>90</v>
      </c>
    </row>
    <row r="206" spans="2:65" s="1" customFormat="1" ht="16.5" customHeight="1">
      <c r="B206" s="33"/>
      <c r="C206" s="180" t="s">
        <v>886</v>
      </c>
      <c r="D206" s="180" t="s">
        <v>587</v>
      </c>
      <c r="E206" s="181" t="s">
        <v>3869</v>
      </c>
      <c r="F206" s="182" t="s">
        <v>3870</v>
      </c>
      <c r="G206" s="183" t="s">
        <v>368</v>
      </c>
      <c r="H206" s="184">
        <v>1208</v>
      </c>
      <c r="I206" s="185"/>
      <c r="J206" s="186">
        <f>ROUND(I206*H206,2)</f>
        <v>0</v>
      </c>
      <c r="K206" s="182" t="s">
        <v>174</v>
      </c>
      <c r="L206" s="187"/>
      <c r="M206" s="188" t="s">
        <v>19</v>
      </c>
      <c r="N206" s="189" t="s">
        <v>46</v>
      </c>
      <c r="P206" s="141">
        <f>O206*H206</f>
        <v>0</v>
      </c>
      <c r="Q206" s="141">
        <v>0.00053</v>
      </c>
      <c r="R206" s="141">
        <f>Q206*H206</f>
        <v>0.64024</v>
      </c>
      <c r="S206" s="141">
        <v>0</v>
      </c>
      <c r="T206" s="142">
        <f>S206*H206</f>
        <v>0</v>
      </c>
      <c r="AR206" s="143" t="s">
        <v>437</v>
      </c>
      <c r="AT206" s="143" t="s">
        <v>587</v>
      </c>
      <c r="AU206" s="143" t="s">
        <v>90</v>
      </c>
      <c r="AY206" s="18" t="s">
        <v>167</v>
      </c>
      <c r="BE206" s="144">
        <f>IF(N206="základní",J206,0)</f>
        <v>0</v>
      </c>
      <c r="BF206" s="144">
        <f>IF(N206="snížená",J206,0)</f>
        <v>0</v>
      </c>
      <c r="BG206" s="144">
        <f>IF(N206="zákl. přenesená",J206,0)</f>
        <v>0</v>
      </c>
      <c r="BH206" s="144">
        <f>IF(N206="sníž. přenesená",J206,0)</f>
        <v>0</v>
      </c>
      <c r="BI206" s="144">
        <f>IF(N206="nulová",J206,0)</f>
        <v>0</v>
      </c>
      <c r="BJ206" s="18" t="s">
        <v>90</v>
      </c>
      <c r="BK206" s="144">
        <f>ROUND(I206*H206,2)</f>
        <v>0</v>
      </c>
      <c r="BL206" s="18" t="s">
        <v>309</v>
      </c>
      <c r="BM206" s="143" t="s">
        <v>3871</v>
      </c>
    </row>
    <row r="207" spans="2:47" s="1" customFormat="1" ht="19.5">
      <c r="B207" s="33"/>
      <c r="D207" s="150" t="s">
        <v>1678</v>
      </c>
      <c r="F207" s="191" t="s">
        <v>3872</v>
      </c>
      <c r="I207" s="147"/>
      <c r="L207" s="33"/>
      <c r="M207" s="148"/>
      <c r="T207" s="54"/>
      <c r="AT207" s="18" t="s">
        <v>1678</v>
      </c>
      <c r="AU207" s="18" t="s">
        <v>90</v>
      </c>
    </row>
    <row r="208" spans="2:65" s="1" customFormat="1" ht="16.5" customHeight="1">
      <c r="B208" s="33"/>
      <c r="C208" s="180" t="s">
        <v>892</v>
      </c>
      <c r="D208" s="180" t="s">
        <v>587</v>
      </c>
      <c r="E208" s="181" t="s">
        <v>3873</v>
      </c>
      <c r="F208" s="182" t="s">
        <v>3874</v>
      </c>
      <c r="G208" s="183" t="s">
        <v>368</v>
      </c>
      <c r="H208" s="184">
        <v>75</v>
      </c>
      <c r="I208" s="185"/>
      <c r="J208" s="186">
        <f>ROUND(I208*H208,2)</f>
        <v>0</v>
      </c>
      <c r="K208" s="182" t="s">
        <v>174</v>
      </c>
      <c r="L208" s="187"/>
      <c r="M208" s="188" t="s">
        <v>19</v>
      </c>
      <c r="N208" s="189" t="s">
        <v>46</v>
      </c>
      <c r="P208" s="141">
        <f>O208*H208</f>
        <v>0</v>
      </c>
      <c r="Q208" s="141">
        <v>0.00077</v>
      </c>
      <c r="R208" s="141">
        <f>Q208*H208</f>
        <v>0.057749999999999996</v>
      </c>
      <c r="S208" s="141">
        <v>0</v>
      </c>
      <c r="T208" s="142">
        <f>S208*H208</f>
        <v>0</v>
      </c>
      <c r="AR208" s="143" t="s">
        <v>437</v>
      </c>
      <c r="AT208" s="143" t="s">
        <v>587</v>
      </c>
      <c r="AU208" s="143" t="s">
        <v>90</v>
      </c>
      <c r="AY208" s="18" t="s">
        <v>167</v>
      </c>
      <c r="BE208" s="144">
        <f>IF(N208="základní",J208,0)</f>
        <v>0</v>
      </c>
      <c r="BF208" s="144">
        <f>IF(N208="snížená",J208,0)</f>
        <v>0</v>
      </c>
      <c r="BG208" s="144">
        <f>IF(N208="zákl. přenesená",J208,0)</f>
        <v>0</v>
      </c>
      <c r="BH208" s="144">
        <f>IF(N208="sníž. přenesená",J208,0)</f>
        <v>0</v>
      </c>
      <c r="BI208" s="144">
        <f>IF(N208="nulová",J208,0)</f>
        <v>0</v>
      </c>
      <c r="BJ208" s="18" t="s">
        <v>90</v>
      </c>
      <c r="BK208" s="144">
        <f>ROUND(I208*H208,2)</f>
        <v>0</v>
      </c>
      <c r="BL208" s="18" t="s">
        <v>309</v>
      </c>
      <c r="BM208" s="143" t="s">
        <v>3875</v>
      </c>
    </row>
    <row r="209" spans="2:47" s="1" customFormat="1" ht="19.5">
      <c r="B209" s="33"/>
      <c r="D209" s="150" t="s">
        <v>1678</v>
      </c>
      <c r="F209" s="191" t="s">
        <v>3876</v>
      </c>
      <c r="I209" s="147"/>
      <c r="L209" s="33"/>
      <c r="M209" s="148"/>
      <c r="T209" s="54"/>
      <c r="AT209" s="18" t="s">
        <v>1678</v>
      </c>
      <c r="AU209" s="18" t="s">
        <v>90</v>
      </c>
    </row>
    <row r="210" spans="2:65" s="1" customFormat="1" ht="16.5" customHeight="1">
      <c r="B210" s="33"/>
      <c r="C210" s="180" t="s">
        <v>901</v>
      </c>
      <c r="D210" s="180" t="s">
        <v>587</v>
      </c>
      <c r="E210" s="181" t="s">
        <v>3877</v>
      </c>
      <c r="F210" s="182" t="s">
        <v>3878</v>
      </c>
      <c r="G210" s="183" t="s">
        <v>368</v>
      </c>
      <c r="H210" s="184">
        <v>21</v>
      </c>
      <c r="I210" s="185"/>
      <c r="J210" s="186">
        <f>ROUND(I210*H210,2)</f>
        <v>0</v>
      </c>
      <c r="K210" s="182" t="s">
        <v>174</v>
      </c>
      <c r="L210" s="187"/>
      <c r="M210" s="188" t="s">
        <v>19</v>
      </c>
      <c r="N210" s="189" t="s">
        <v>46</v>
      </c>
      <c r="P210" s="141">
        <f>O210*H210</f>
        <v>0</v>
      </c>
      <c r="Q210" s="141">
        <v>0.0011</v>
      </c>
      <c r="R210" s="141">
        <f>Q210*H210</f>
        <v>0.023100000000000002</v>
      </c>
      <c r="S210" s="141">
        <v>0</v>
      </c>
      <c r="T210" s="142">
        <f>S210*H210</f>
        <v>0</v>
      </c>
      <c r="AR210" s="143" t="s">
        <v>437</v>
      </c>
      <c r="AT210" s="143" t="s">
        <v>587</v>
      </c>
      <c r="AU210" s="143" t="s">
        <v>90</v>
      </c>
      <c r="AY210" s="18" t="s">
        <v>167</v>
      </c>
      <c r="BE210" s="144">
        <f>IF(N210="základní",J210,0)</f>
        <v>0</v>
      </c>
      <c r="BF210" s="144">
        <f>IF(N210="snížená",J210,0)</f>
        <v>0</v>
      </c>
      <c r="BG210" s="144">
        <f>IF(N210="zákl. přenesená",J210,0)</f>
        <v>0</v>
      </c>
      <c r="BH210" s="144">
        <f>IF(N210="sníž. přenesená",J210,0)</f>
        <v>0</v>
      </c>
      <c r="BI210" s="144">
        <f>IF(N210="nulová",J210,0)</f>
        <v>0</v>
      </c>
      <c r="BJ210" s="18" t="s">
        <v>90</v>
      </c>
      <c r="BK210" s="144">
        <f>ROUND(I210*H210,2)</f>
        <v>0</v>
      </c>
      <c r="BL210" s="18" t="s">
        <v>309</v>
      </c>
      <c r="BM210" s="143" t="s">
        <v>3879</v>
      </c>
    </row>
    <row r="211" spans="2:47" s="1" customFormat="1" ht="19.5">
      <c r="B211" s="33"/>
      <c r="D211" s="150" t="s">
        <v>1678</v>
      </c>
      <c r="F211" s="191" t="s">
        <v>3880</v>
      </c>
      <c r="I211" s="147"/>
      <c r="L211" s="33"/>
      <c r="M211" s="148"/>
      <c r="T211" s="54"/>
      <c r="AT211" s="18" t="s">
        <v>1678</v>
      </c>
      <c r="AU211" s="18" t="s">
        <v>90</v>
      </c>
    </row>
    <row r="212" spans="2:65" s="1" customFormat="1" ht="24.2" customHeight="1">
      <c r="B212" s="33"/>
      <c r="C212" s="180" t="s">
        <v>906</v>
      </c>
      <c r="D212" s="180" t="s">
        <v>587</v>
      </c>
      <c r="E212" s="181" t="s">
        <v>3881</v>
      </c>
      <c r="F212" s="182" t="s">
        <v>3882</v>
      </c>
      <c r="G212" s="183" t="s">
        <v>368</v>
      </c>
      <c r="H212" s="184">
        <v>146</v>
      </c>
      <c r="I212" s="185"/>
      <c r="J212" s="186">
        <f>ROUND(I212*H212,2)</f>
        <v>0</v>
      </c>
      <c r="K212" s="182" t="s">
        <v>174</v>
      </c>
      <c r="L212" s="187"/>
      <c r="M212" s="188" t="s">
        <v>19</v>
      </c>
      <c r="N212" s="189" t="s">
        <v>46</v>
      </c>
      <c r="P212" s="141">
        <f>O212*H212</f>
        <v>0</v>
      </c>
      <c r="Q212" s="141">
        <v>0.00082</v>
      </c>
      <c r="R212" s="141">
        <f>Q212*H212</f>
        <v>0.11972</v>
      </c>
      <c r="S212" s="141">
        <v>0</v>
      </c>
      <c r="T212" s="142">
        <f>S212*H212</f>
        <v>0</v>
      </c>
      <c r="AR212" s="143" t="s">
        <v>437</v>
      </c>
      <c r="AT212" s="143" t="s">
        <v>587</v>
      </c>
      <c r="AU212" s="143" t="s">
        <v>90</v>
      </c>
      <c r="AY212" s="18" t="s">
        <v>167</v>
      </c>
      <c r="BE212" s="144">
        <f>IF(N212="základní",J212,0)</f>
        <v>0</v>
      </c>
      <c r="BF212" s="144">
        <f>IF(N212="snížená",J212,0)</f>
        <v>0</v>
      </c>
      <c r="BG212" s="144">
        <f>IF(N212="zákl. přenesená",J212,0)</f>
        <v>0</v>
      </c>
      <c r="BH212" s="144">
        <f>IF(N212="sníž. přenesená",J212,0)</f>
        <v>0</v>
      </c>
      <c r="BI212" s="144">
        <f>IF(N212="nulová",J212,0)</f>
        <v>0</v>
      </c>
      <c r="BJ212" s="18" t="s">
        <v>90</v>
      </c>
      <c r="BK212" s="144">
        <f>ROUND(I212*H212,2)</f>
        <v>0</v>
      </c>
      <c r="BL212" s="18" t="s">
        <v>309</v>
      </c>
      <c r="BM212" s="143" t="s">
        <v>3883</v>
      </c>
    </row>
    <row r="213" spans="2:47" s="1" customFormat="1" ht="19.5">
      <c r="B213" s="33"/>
      <c r="D213" s="150" t="s">
        <v>1678</v>
      </c>
      <c r="F213" s="191" t="s">
        <v>3884</v>
      </c>
      <c r="I213" s="147"/>
      <c r="L213" s="33"/>
      <c r="M213" s="148"/>
      <c r="T213" s="54"/>
      <c r="AT213" s="18" t="s">
        <v>1678</v>
      </c>
      <c r="AU213" s="18" t="s">
        <v>90</v>
      </c>
    </row>
    <row r="214" spans="2:63" s="11" customFormat="1" ht="22.9" customHeight="1">
      <c r="B214" s="120"/>
      <c r="D214" s="121" t="s">
        <v>73</v>
      </c>
      <c r="E214" s="130" t="s">
        <v>3885</v>
      </c>
      <c r="F214" s="130" t="s">
        <v>3886</v>
      </c>
      <c r="I214" s="123"/>
      <c r="J214" s="131">
        <f>BK214</f>
        <v>0</v>
      </c>
      <c r="L214" s="120"/>
      <c r="M214" s="125"/>
      <c r="P214" s="126">
        <f>P215+P225+P229+P251+P253+P260+P262</f>
        <v>0</v>
      </c>
      <c r="R214" s="126">
        <f>R215+R225+R229+R251+R253+R260+R262</f>
        <v>0.00588</v>
      </c>
      <c r="T214" s="127">
        <f>T215+T225+T229+T251+T253+T260+T262</f>
        <v>0.00104</v>
      </c>
      <c r="AR214" s="121" t="s">
        <v>82</v>
      </c>
      <c r="AT214" s="128" t="s">
        <v>73</v>
      </c>
      <c r="AU214" s="128" t="s">
        <v>82</v>
      </c>
      <c r="AY214" s="121" t="s">
        <v>167</v>
      </c>
      <c r="BK214" s="129">
        <f>BK215+BK225+BK229+BK251+BK253+BK260+BK262</f>
        <v>0</v>
      </c>
    </row>
    <row r="215" spans="2:63" s="11" customFormat="1" ht="20.85" customHeight="1">
      <c r="B215" s="120"/>
      <c r="D215" s="121" t="s">
        <v>73</v>
      </c>
      <c r="E215" s="130" t="s">
        <v>3887</v>
      </c>
      <c r="F215" s="130" t="s">
        <v>3888</v>
      </c>
      <c r="I215" s="123"/>
      <c r="J215" s="131">
        <f>BK215</f>
        <v>0</v>
      </c>
      <c r="L215" s="120"/>
      <c r="M215" s="125"/>
      <c r="P215" s="126">
        <f>SUM(P216:P224)</f>
        <v>0</v>
      </c>
      <c r="R215" s="126">
        <f>SUM(R216:R224)</f>
        <v>0.0042</v>
      </c>
      <c r="T215" s="127">
        <f>SUM(T216:T224)</f>
        <v>0.00104</v>
      </c>
      <c r="AR215" s="121" t="s">
        <v>82</v>
      </c>
      <c r="AT215" s="128" t="s">
        <v>73</v>
      </c>
      <c r="AU215" s="128" t="s">
        <v>90</v>
      </c>
      <c r="AY215" s="121" t="s">
        <v>167</v>
      </c>
      <c r="BK215" s="129">
        <f>SUM(BK216:BK224)</f>
        <v>0</v>
      </c>
    </row>
    <row r="216" spans="2:65" s="1" customFormat="1" ht="16.5" customHeight="1">
      <c r="B216" s="33"/>
      <c r="C216" s="132" t="s">
        <v>910</v>
      </c>
      <c r="D216" s="132" t="s">
        <v>170</v>
      </c>
      <c r="E216" s="133" t="s">
        <v>3889</v>
      </c>
      <c r="F216" s="134" t="s">
        <v>3890</v>
      </c>
      <c r="G216" s="135" t="s">
        <v>312</v>
      </c>
      <c r="H216" s="136">
        <v>1</v>
      </c>
      <c r="I216" s="137"/>
      <c r="J216" s="138">
        <f>ROUND(I216*H216,2)</f>
        <v>0</v>
      </c>
      <c r="K216" s="134" t="s">
        <v>174</v>
      </c>
      <c r="L216" s="33"/>
      <c r="M216" s="139" t="s">
        <v>19</v>
      </c>
      <c r="N216" s="140" t="s">
        <v>46</v>
      </c>
      <c r="P216" s="141">
        <f>O216*H216</f>
        <v>0</v>
      </c>
      <c r="Q216" s="141">
        <v>0</v>
      </c>
      <c r="R216" s="141">
        <f>Q216*H216</f>
        <v>0</v>
      </c>
      <c r="S216" s="141">
        <v>0.00104</v>
      </c>
      <c r="T216" s="142">
        <f>S216*H216</f>
        <v>0.00104</v>
      </c>
      <c r="AR216" s="143" t="s">
        <v>175</v>
      </c>
      <c r="AT216" s="143" t="s">
        <v>170</v>
      </c>
      <c r="AU216" s="143" t="s">
        <v>103</v>
      </c>
      <c r="AY216" s="18" t="s">
        <v>167</v>
      </c>
      <c r="BE216" s="144">
        <f>IF(N216="základní",J216,0)</f>
        <v>0</v>
      </c>
      <c r="BF216" s="144">
        <f>IF(N216="snížená",J216,0)</f>
        <v>0</v>
      </c>
      <c r="BG216" s="144">
        <f>IF(N216="zákl. přenesená",J216,0)</f>
        <v>0</v>
      </c>
      <c r="BH216" s="144">
        <f>IF(N216="sníž. přenesená",J216,0)</f>
        <v>0</v>
      </c>
      <c r="BI216" s="144">
        <f>IF(N216="nulová",J216,0)</f>
        <v>0</v>
      </c>
      <c r="BJ216" s="18" t="s">
        <v>90</v>
      </c>
      <c r="BK216" s="144">
        <f>ROUND(I216*H216,2)</f>
        <v>0</v>
      </c>
      <c r="BL216" s="18" t="s">
        <v>175</v>
      </c>
      <c r="BM216" s="143" t="s">
        <v>3891</v>
      </c>
    </row>
    <row r="217" spans="2:47" s="1" customFormat="1" ht="11.25">
      <c r="B217" s="33"/>
      <c r="D217" s="145" t="s">
        <v>177</v>
      </c>
      <c r="F217" s="146" t="s">
        <v>3892</v>
      </c>
      <c r="I217" s="147"/>
      <c r="L217" s="33"/>
      <c r="M217" s="148"/>
      <c r="T217" s="54"/>
      <c r="AT217" s="18" t="s">
        <v>177</v>
      </c>
      <c r="AU217" s="18" t="s">
        <v>103</v>
      </c>
    </row>
    <row r="218" spans="2:65" s="1" customFormat="1" ht="16.5" customHeight="1">
      <c r="B218" s="33"/>
      <c r="C218" s="132" t="s">
        <v>922</v>
      </c>
      <c r="D218" s="132" t="s">
        <v>170</v>
      </c>
      <c r="E218" s="133" t="s">
        <v>3893</v>
      </c>
      <c r="F218" s="134" t="s">
        <v>3894</v>
      </c>
      <c r="G218" s="135" t="s">
        <v>312</v>
      </c>
      <c r="H218" s="136">
        <v>1</v>
      </c>
      <c r="I218" s="137"/>
      <c r="J218" s="138">
        <f>ROUND(I218*H218,2)</f>
        <v>0</v>
      </c>
      <c r="K218" s="134" t="s">
        <v>174</v>
      </c>
      <c r="L218" s="33"/>
      <c r="M218" s="139" t="s">
        <v>19</v>
      </c>
      <c r="N218" s="140" t="s">
        <v>46</v>
      </c>
      <c r="P218" s="141">
        <f>O218*H218</f>
        <v>0</v>
      </c>
      <c r="Q218" s="141">
        <v>0</v>
      </c>
      <c r="R218" s="141">
        <f>Q218*H218</f>
        <v>0</v>
      </c>
      <c r="S218" s="141">
        <v>0</v>
      </c>
      <c r="T218" s="142">
        <f>S218*H218</f>
        <v>0</v>
      </c>
      <c r="AR218" s="143" t="s">
        <v>175</v>
      </c>
      <c r="AT218" s="143" t="s">
        <v>170</v>
      </c>
      <c r="AU218" s="143" t="s">
        <v>103</v>
      </c>
      <c r="AY218" s="18" t="s">
        <v>167</v>
      </c>
      <c r="BE218" s="144">
        <f>IF(N218="základní",J218,0)</f>
        <v>0</v>
      </c>
      <c r="BF218" s="144">
        <f>IF(N218="snížená",J218,0)</f>
        <v>0</v>
      </c>
      <c r="BG218" s="144">
        <f>IF(N218="zákl. přenesená",J218,0)</f>
        <v>0</v>
      </c>
      <c r="BH218" s="144">
        <f>IF(N218="sníž. přenesená",J218,0)</f>
        <v>0</v>
      </c>
      <c r="BI218" s="144">
        <f>IF(N218="nulová",J218,0)</f>
        <v>0</v>
      </c>
      <c r="BJ218" s="18" t="s">
        <v>90</v>
      </c>
      <c r="BK218" s="144">
        <f>ROUND(I218*H218,2)</f>
        <v>0</v>
      </c>
      <c r="BL218" s="18" t="s">
        <v>175</v>
      </c>
      <c r="BM218" s="143" t="s">
        <v>3895</v>
      </c>
    </row>
    <row r="219" spans="2:47" s="1" customFormat="1" ht="11.25">
      <c r="B219" s="33"/>
      <c r="D219" s="145" t="s">
        <v>177</v>
      </c>
      <c r="F219" s="146" t="s">
        <v>3896</v>
      </c>
      <c r="I219" s="147"/>
      <c r="L219" s="33"/>
      <c r="M219" s="148"/>
      <c r="T219" s="54"/>
      <c r="AT219" s="18" t="s">
        <v>177</v>
      </c>
      <c r="AU219" s="18" t="s">
        <v>103</v>
      </c>
    </row>
    <row r="220" spans="2:65" s="1" customFormat="1" ht="16.5" customHeight="1">
      <c r="B220" s="33"/>
      <c r="C220" s="180" t="s">
        <v>928</v>
      </c>
      <c r="D220" s="180" t="s">
        <v>587</v>
      </c>
      <c r="E220" s="181" t="s">
        <v>3897</v>
      </c>
      <c r="F220" s="182" t="s">
        <v>3898</v>
      </c>
      <c r="G220" s="183" t="s">
        <v>312</v>
      </c>
      <c r="H220" s="184">
        <v>1</v>
      </c>
      <c r="I220" s="185"/>
      <c r="J220" s="186">
        <f>ROUND(I220*H220,2)</f>
        <v>0</v>
      </c>
      <c r="K220" s="182" t="s">
        <v>174</v>
      </c>
      <c r="L220" s="187"/>
      <c r="M220" s="188" t="s">
        <v>19</v>
      </c>
      <c r="N220" s="189" t="s">
        <v>46</v>
      </c>
      <c r="P220" s="141">
        <f>O220*H220</f>
        <v>0</v>
      </c>
      <c r="Q220" s="141">
        <v>0.00105</v>
      </c>
      <c r="R220" s="141">
        <f>Q220*H220</f>
        <v>0.00105</v>
      </c>
      <c r="S220" s="141">
        <v>0</v>
      </c>
      <c r="T220" s="142">
        <f>S220*H220</f>
        <v>0</v>
      </c>
      <c r="AR220" s="143" t="s">
        <v>235</v>
      </c>
      <c r="AT220" s="143" t="s">
        <v>587</v>
      </c>
      <c r="AU220" s="143" t="s">
        <v>103</v>
      </c>
      <c r="AY220" s="18" t="s">
        <v>167</v>
      </c>
      <c r="BE220" s="144">
        <f>IF(N220="základní",J220,0)</f>
        <v>0</v>
      </c>
      <c r="BF220" s="144">
        <f>IF(N220="snížená",J220,0)</f>
        <v>0</v>
      </c>
      <c r="BG220" s="144">
        <f>IF(N220="zákl. přenesená",J220,0)</f>
        <v>0</v>
      </c>
      <c r="BH220" s="144">
        <f>IF(N220="sníž. přenesená",J220,0)</f>
        <v>0</v>
      </c>
      <c r="BI220" s="144">
        <f>IF(N220="nulová",J220,0)</f>
        <v>0</v>
      </c>
      <c r="BJ220" s="18" t="s">
        <v>90</v>
      </c>
      <c r="BK220" s="144">
        <f>ROUND(I220*H220,2)</f>
        <v>0</v>
      </c>
      <c r="BL220" s="18" t="s">
        <v>175</v>
      </c>
      <c r="BM220" s="143" t="s">
        <v>3899</v>
      </c>
    </row>
    <row r="221" spans="2:65" s="1" customFormat="1" ht="16.5" customHeight="1">
      <c r="B221" s="33"/>
      <c r="C221" s="132" t="s">
        <v>933</v>
      </c>
      <c r="D221" s="132" t="s">
        <v>170</v>
      </c>
      <c r="E221" s="133" t="s">
        <v>3900</v>
      </c>
      <c r="F221" s="134" t="s">
        <v>3901</v>
      </c>
      <c r="G221" s="135" t="s">
        <v>312</v>
      </c>
      <c r="H221" s="136">
        <v>3</v>
      </c>
      <c r="I221" s="137"/>
      <c r="J221" s="138">
        <f>ROUND(I221*H221,2)</f>
        <v>0</v>
      </c>
      <c r="K221" s="134" t="s">
        <v>174</v>
      </c>
      <c r="L221" s="33"/>
      <c r="M221" s="139" t="s">
        <v>19</v>
      </c>
      <c r="N221" s="140" t="s">
        <v>46</v>
      </c>
      <c r="P221" s="141">
        <f>O221*H221</f>
        <v>0</v>
      </c>
      <c r="Q221" s="141">
        <v>0</v>
      </c>
      <c r="R221" s="141">
        <f>Q221*H221</f>
        <v>0</v>
      </c>
      <c r="S221" s="141">
        <v>0</v>
      </c>
      <c r="T221" s="142">
        <f>S221*H221</f>
        <v>0</v>
      </c>
      <c r="AR221" s="143" t="s">
        <v>175</v>
      </c>
      <c r="AT221" s="143" t="s">
        <v>170</v>
      </c>
      <c r="AU221" s="143" t="s">
        <v>103</v>
      </c>
      <c r="AY221" s="18" t="s">
        <v>167</v>
      </c>
      <c r="BE221" s="144">
        <f>IF(N221="základní",J221,0)</f>
        <v>0</v>
      </c>
      <c r="BF221" s="144">
        <f>IF(N221="snížená",J221,0)</f>
        <v>0</v>
      </c>
      <c r="BG221" s="144">
        <f>IF(N221="zákl. přenesená",J221,0)</f>
        <v>0</v>
      </c>
      <c r="BH221" s="144">
        <f>IF(N221="sníž. přenesená",J221,0)</f>
        <v>0</v>
      </c>
      <c r="BI221" s="144">
        <f>IF(N221="nulová",J221,0)</f>
        <v>0</v>
      </c>
      <c r="BJ221" s="18" t="s">
        <v>90</v>
      </c>
      <c r="BK221" s="144">
        <f>ROUND(I221*H221,2)</f>
        <v>0</v>
      </c>
      <c r="BL221" s="18" t="s">
        <v>175</v>
      </c>
      <c r="BM221" s="143" t="s">
        <v>3902</v>
      </c>
    </row>
    <row r="222" spans="2:47" s="1" customFormat="1" ht="11.25">
      <c r="B222" s="33"/>
      <c r="D222" s="145" t="s">
        <v>177</v>
      </c>
      <c r="F222" s="146" t="s">
        <v>3903</v>
      </c>
      <c r="I222" s="147"/>
      <c r="L222" s="33"/>
      <c r="M222" s="148"/>
      <c r="T222" s="54"/>
      <c r="AT222" s="18" t="s">
        <v>177</v>
      </c>
      <c r="AU222" s="18" t="s">
        <v>103</v>
      </c>
    </row>
    <row r="223" spans="2:65" s="1" customFormat="1" ht="16.5" customHeight="1">
      <c r="B223" s="33"/>
      <c r="C223" s="180" t="s">
        <v>938</v>
      </c>
      <c r="D223" s="180" t="s">
        <v>587</v>
      </c>
      <c r="E223" s="181" t="s">
        <v>3904</v>
      </c>
      <c r="F223" s="182" t="s">
        <v>3905</v>
      </c>
      <c r="G223" s="183" t="s">
        <v>312</v>
      </c>
      <c r="H223" s="184">
        <v>2</v>
      </c>
      <c r="I223" s="185"/>
      <c r="J223" s="186">
        <f>ROUND(I223*H223,2)</f>
        <v>0</v>
      </c>
      <c r="K223" s="182" t="s">
        <v>174</v>
      </c>
      <c r="L223" s="187"/>
      <c r="M223" s="188" t="s">
        <v>19</v>
      </c>
      <c r="N223" s="189" t="s">
        <v>46</v>
      </c>
      <c r="P223" s="141">
        <f>O223*H223</f>
        <v>0</v>
      </c>
      <c r="Q223" s="141">
        <v>0.00105</v>
      </c>
      <c r="R223" s="141">
        <f>Q223*H223</f>
        <v>0.0021</v>
      </c>
      <c r="S223" s="141">
        <v>0</v>
      </c>
      <c r="T223" s="142">
        <f>S223*H223</f>
        <v>0</v>
      </c>
      <c r="AR223" s="143" t="s">
        <v>235</v>
      </c>
      <c r="AT223" s="143" t="s">
        <v>587</v>
      </c>
      <c r="AU223" s="143" t="s">
        <v>103</v>
      </c>
      <c r="AY223" s="18" t="s">
        <v>167</v>
      </c>
      <c r="BE223" s="144">
        <f>IF(N223="základní",J223,0)</f>
        <v>0</v>
      </c>
      <c r="BF223" s="144">
        <f>IF(N223="snížená",J223,0)</f>
        <v>0</v>
      </c>
      <c r="BG223" s="144">
        <f>IF(N223="zákl. přenesená",J223,0)</f>
        <v>0</v>
      </c>
      <c r="BH223" s="144">
        <f>IF(N223="sníž. přenesená",J223,0)</f>
        <v>0</v>
      </c>
      <c r="BI223" s="144">
        <f>IF(N223="nulová",J223,0)</f>
        <v>0</v>
      </c>
      <c r="BJ223" s="18" t="s">
        <v>90</v>
      </c>
      <c r="BK223" s="144">
        <f>ROUND(I223*H223,2)</f>
        <v>0</v>
      </c>
      <c r="BL223" s="18" t="s">
        <v>175</v>
      </c>
      <c r="BM223" s="143" t="s">
        <v>3906</v>
      </c>
    </row>
    <row r="224" spans="2:65" s="1" customFormat="1" ht="16.5" customHeight="1">
      <c r="B224" s="33"/>
      <c r="C224" s="180" t="s">
        <v>944</v>
      </c>
      <c r="D224" s="180" t="s">
        <v>587</v>
      </c>
      <c r="E224" s="181" t="s">
        <v>3907</v>
      </c>
      <c r="F224" s="182" t="s">
        <v>3908</v>
      </c>
      <c r="G224" s="183" t="s">
        <v>312</v>
      </c>
      <c r="H224" s="184">
        <v>1</v>
      </c>
      <c r="I224" s="185"/>
      <c r="J224" s="186">
        <f>ROUND(I224*H224,2)</f>
        <v>0</v>
      </c>
      <c r="K224" s="182" t="s">
        <v>174</v>
      </c>
      <c r="L224" s="187"/>
      <c r="M224" s="188" t="s">
        <v>19</v>
      </c>
      <c r="N224" s="189" t="s">
        <v>46</v>
      </c>
      <c r="P224" s="141">
        <f>O224*H224</f>
        <v>0</v>
      </c>
      <c r="Q224" s="141">
        <v>0.00105</v>
      </c>
      <c r="R224" s="141">
        <f>Q224*H224</f>
        <v>0.00105</v>
      </c>
      <c r="S224" s="141">
        <v>0</v>
      </c>
      <c r="T224" s="142">
        <f>S224*H224</f>
        <v>0</v>
      </c>
      <c r="AR224" s="143" t="s">
        <v>235</v>
      </c>
      <c r="AT224" s="143" t="s">
        <v>587</v>
      </c>
      <c r="AU224" s="143" t="s">
        <v>103</v>
      </c>
      <c r="AY224" s="18" t="s">
        <v>167</v>
      </c>
      <c r="BE224" s="144">
        <f>IF(N224="základní",J224,0)</f>
        <v>0</v>
      </c>
      <c r="BF224" s="144">
        <f>IF(N224="snížená",J224,0)</f>
        <v>0</v>
      </c>
      <c r="BG224" s="144">
        <f>IF(N224="zákl. přenesená",J224,0)</f>
        <v>0</v>
      </c>
      <c r="BH224" s="144">
        <f>IF(N224="sníž. přenesená",J224,0)</f>
        <v>0</v>
      </c>
      <c r="BI224" s="144">
        <f>IF(N224="nulová",J224,0)</f>
        <v>0</v>
      </c>
      <c r="BJ224" s="18" t="s">
        <v>90</v>
      </c>
      <c r="BK224" s="144">
        <f>ROUND(I224*H224,2)</f>
        <v>0</v>
      </c>
      <c r="BL224" s="18" t="s">
        <v>175</v>
      </c>
      <c r="BM224" s="143" t="s">
        <v>3909</v>
      </c>
    </row>
    <row r="225" spans="2:63" s="11" customFormat="1" ht="20.85" customHeight="1">
      <c r="B225" s="120"/>
      <c r="D225" s="121" t="s">
        <v>73</v>
      </c>
      <c r="E225" s="130" t="s">
        <v>3910</v>
      </c>
      <c r="F225" s="130" t="s">
        <v>3911</v>
      </c>
      <c r="I225" s="123"/>
      <c r="J225" s="131">
        <f>BK225</f>
        <v>0</v>
      </c>
      <c r="L225" s="120"/>
      <c r="M225" s="125"/>
      <c r="P225" s="126">
        <f>SUM(P226:P228)</f>
        <v>0</v>
      </c>
      <c r="R225" s="126">
        <f>SUM(R226:R228)</f>
        <v>0.00105</v>
      </c>
      <c r="T225" s="127">
        <f>SUM(T226:T228)</f>
        <v>0</v>
      </c>
      <c r="AR225" s="121" t="s">
        <v>82</v>
      </c>
      <c r="AT225" s="128" t="s">
        <v>73</v>
      </c>
      <c r="AU225" s="128" t="s">
        <v>90</v>
      </c>
      <c r="AY225" s="121" t="s">
        <v>167</v>
      </c>
      <c r="BK225" s="129">
        <f>SUM(BK226:BK228)</f>
        <v>0</v>
      </c>
    </row>
    <row r="226" spans="2:65" s="1" customFormat="1" ht="16.5" customHeight="1">
      <c r="B226" s="33"/>
      <c r="C226" s="132" t="s">
        <v>959</v>
      </c>
      <c r="D226" s="132" t="s">
        <v>170</v>
      </c>
      <c r="E226" s="133" t="s">
        <v>3900</v>
      </c>
      <c r="F226" s="134" t="s">
        <v>3901</v>
      </c>
      <c r="G226" s="135" t="s">
        <v>312</v>
      </c>
      <c r="H226" s="136">
        <v>3</v>
      </c>
      <c r="I226" s="137"/>
      <c r="J226" s="138">
        <f>ROUND(I226*H226,2)</f>
        <v>0</v>
      </c>
      <c r="K226" s="134" t="s">
        <v>174</v>
      </c>
      <c r="L226" s="33"/>
      <c r="M226" s="139" t="s">
        <v>19</v>
      </c>
      <c r="N226" s="140" t="s">
        <v>46</v>
      </c>
      <c r="P226" s="141">
        <f>O226*H226</f>
        <v>0</v>
      </c>
      <c r="Q226" s="141">
        <v>0</v>
      </c>
      <c r="R226" s="141">
        <f>Q226*H226</f>
        <v>0</v>
      </c>
      <c r="S226" s="141">
        <v>0</v>
      </c>
      <c r="T226" s="142">
        <f>S226*H226</f>
        <v>0</v>
      </c>
      <c r="AR226" s="143" t="s">
        <v>175</v>
      </c>
      <c r="AT226" s="143" t="s">
        <v>170</v>
      </c>
      <c r="AU226" s="143" t="s">
        <v>103</v>
      </c>
      <c r="AY226" s="18" t="s">
        <v>167</v>
      </c>
      <c r="BE226" s="144">
        <f>IF(N226="základní",J226,0)</f>
        <v>0</v>
      </c>
      <c r="BF226" s="144">
        <f>IF(N226="snížená",J226,0)</f>
        <v>0</v>
      </c>
      <c r="BG226" s="144">
        <f>IF(N226="zákl. přenesená",J226,0)</f>
        <v>0</v>
      </c>
      <c r="BH226" s="144">
        <f>IF(N226="sníž. přenesená",J226,0)</f>
        <v>0</v>
      </c>
      <c r="BI226" s="144">
        <f>IF(N226="nulová",J226,0)</f>
        <v>0</v>
      </c>
      <c r="BJ226" s="18" t="s">
        <v>90</v>
      </c>
      <c r="BK226" s="144">
        <f>ROUND(I226*H226,2)</f>
        <v>0</v>
      </c>
      <c r="BL226" s="18" t="s">
        <v>175</v>
      </c>
      <c r="BM226" s="143" t="s">
        <v>3912</v>
      </c>
    </row>
    <row r="227" spans="2:47" s="1" customFormat="1" ht="11.25">
      <c r="B227" s="33"/>
      <c r="D227" s="145" t="s">
        <v>177</v>
      </c>
      <c r="F227" s="146" t="s">
        <v>3903</v>
      </c>
      <c r="I227" s="147"/>
      <c r="L227" s="33"/>
      <c r="M227" s="148"/>
      <c r="T227" s="54"/>
      <c r="AT227" s="18" t="s">
        <v>177</v>
      </c>
      <c r="AU227" s="18" t="s">
        <v>103</v>
      </c>
    </row>
    <row r="228" spans="2:65" s="1" customFormat="1" ht="16.5" customHeight="1">
      <c r="B228" s="33"/>
      <c r="C228" s="180" t="s">
        <v>964</v>
      </c>
      <c r="D228" s="180" t="s">
        <v>587</v>
      </c>
      <c r="E228" s="181" t="s">
        <v>3913</v>
      </c>
      <c r="F228" s="182" t="s">
        <v>3914</v>
      </c>
      <c r="G228" s="183" t="s">
        <v>312</v>
      </c>
      <c r="H228" s="184">
        <v>1</v>
      </c>
      <c r="I228" s="185"/>
      <c r="J228" s="186">
        <f>ROUND(I228*H228,2)</f>
        <v>0</v>
      </c>
      <c r="K228" s="182" t="s">
        <v>174</v>
      </c>
      <c r="L228" s="187"/>
      <c r="M228" s="188" t="s">
        <v>19</v>
      </c>
      <c r="N228" s="189" t="s">
        <v>46</v>
      </c>
      <c r="P228" s="141">
        <f>O228*H228</f>
        <v>0</v>
      </c>
      <c r="Q228" s="141">
        <v>0.00105</v>
      </c>
      <c r="R228" s="141">
        <f>Q228*H228</f>
        <v>0.00105</v>
      </c>
      <c r="S228" s="141">
        <v>0</v>
      </c>
      <c r="T228" s="142">
        <f>S228*H228</f>
        <v>0</v>
      </c>
      <c r="AR228" s="143" t="s">
        <v>235</v>
      </c>
      <c r="AT228" s="143" t="s">
        <v>587</v>
      </c>
      <c r="AU228" s="143" t="s">
        <v>103</v>
      </c>
      <c r="AY228" s="18" t="s">
        <v>167</v>
      </c>
      <c r="BE228" s="144">
        <f>IF(N228="základní",J228,0)</f>
        <v>0</v>
      </c>
      <c r="BF228" s="144">
        <f>IF(N228="snížená",J228,0)</f>
        <v>0</v>
      </c>
      <c r="BG228" s="144">
        <f>IF(N228="zákl. přenesená",J228,0)</f>
        <v>0</v>
      </c>
      <c r="BH228" s="144">
        <f>IF(N228="sníž. přenesená",J228,0)</f>
        <v>0</v>
      </c>
      <c r="BI228" s="144">
        <f>IF(N228="nulová",J228,0)</f>
        <v>0</v>
      </c>
      <c r="BJ228" s="18" t="s">
        <v>90</v>
      </c>
      <c r="BK228" s="144">
        <f>ROUND(I228*H228,2)</f>
        <v>0</v>
      </c>
      <c r="BL228" s="18" t="s">
        <v>175</v>
      </c>
      <c r="BM228" s="143" t="s">
        <v>3915</v>
      </c>
    </row>
    <row r="229" spans="2:63" s="11" customFormat="1" ht="20.85" customHeight="1">
      <c r="B229" s="120"/>
      <c r="D229" s="121" t="s">
        <v>73</v>
      </c>
      <c r="E229" s="130" t="s">
        <v>3916</v>
      </c>
      <c r="F229" s="130" t="s">
        <v>3917</v>
      </c>
      <c r="I229" s="123"/>
      <c r="J229" s="131">
        <f>BK229</f>
        <v>0</v>
      </c>
      <c r="L229" s="120"/>
      <c r="M229" s="125"/>
      <c r="P229" s="126">
        <f>SUM(P230:P250)</f>
        <v>0</v>
      </c>
      <c r="R229" s="126">
        <f>SUM(R230:R250)</f>
        <v>0</v>
      </c>
      <c r="T229" s="127">
        <f>SUM(T230:T250)</f>
        <v>0</v>
      </c>
      <c r="AR229" s="121" t="s">
        <v>82</v>
      </c>
      <c r="AT229" s="128" t="s">
        <v>73</v>
      </c>
      <c r="AU229" s="128" t="s">
        <v>90</v>
      </c>
      <c r="AY229" s="121" t="s">
        <v>167</v>
      </c>
      <c r="BK229" s="129">
        <f>SUM(BK230:BK250)</f>
        <v>0</v>
      </c>
    </row>
    <row r="230" spans="2:65" s="1" customFormat="1" ht="21.75" customHeight="1">
      <c r="B230" s="33"/>
      <c r="C230" s="132" t="s">
        <v>970</v>
      </c>
      <c r="D230" s="132" t="s">
        <v>170</v>
      </c>
      <c r="E230" s="133" t="s">
        <v>3918</v>
      </c>
      <c r="F230" s="134" t="s">
        <v>3919</v>
      </c>
      <c r="G230" s="135" t="s">
        <v>312</v>
      </c>
      <c r="H230" s="136">
        <v>1</v>
      </c>
      <c r="I230" s="137"/>
      <c r="J230" s="138">
        <f>ROUND(I230*H230,2)</f>
        <v>0</v>
      </c>
      <c r="K230" s="134" t="s">
        <v>174</v>
      </c>
      <c r="L230" s="33"/>
      <c r="M230" s="139" t="s">
        <v>19</v>
      </c>
      <c r="N230" s="140" t="s">
        <v>46</v>
      </c>
      <c r="P230" s="141">
        <f>O230*H230</f>
        <v>0</v>
      </c>
      <c r="Q230" s="141">
        <v>0</v>
      </c>
      <c r="R230" s="141">
        <f>Q230*H230</f>
        <v>0</v>
      </c>
      <c r="S230" s="141">
        <v>0</v>
      </c>
      <c r="T230" s="142">
        <f>S230*H230</f>
        <v>0</v>
      </c>
      <c r="AR230" s="143" t="s">
        <v>175</v>
      </c>
      <c r="AT230" s="143" t="s">
        <v>170</v>
      </c>
      <c r="AU230" s="143" t="s">
        <v>103</v>
      </c>
      <c r="AY230" s="18" t="s">
        <v>167</v>
      </c>
      <c r="BE230" s="144">
        <f>IF(N230="základní",J230,0)</f>
        <v>0</v>
      </c>
      <c r="BF230" s="144">
        <f>IF(N230="snížená",J230,0)</f>
        <v>0</v>
      </c>
      <c r="BG230" s="144">
        <f>IF(N230="zákl. přenesená",J230,0)</f>
        <v>0</v>
      </c>
      <c r="BH230" s="144">
        <f>IF(N230="sníž. přenesená",J230,0)</f>
        <v>0</v>
      </c>
      <c r="BI230" s="144">
        <f>IF(N230="nulová",J230,0)</f>
        <v>0</v>
      </c>
      <c r="BJ230" s="18" t="s">
        <v>90</v>
      </c>
      <c r="BK230" s="144">
        <f>ROUND(I230*H230,2)</f>
        <v>0</v>
      </c>
      <c r="BL230" s="18" t="s">
        <v>175</v>
      </c>
      <c r="BM230" s="143" t="s">
        <v>3920</v>
      </c>
    </row>
    <row r="231" spans="2:47" s="1" customFormat="1" ht="11.25">
      <c r="B231" s="33"/>
      <c r="D231" s="145" t="s">
        <v>177</v>
      </c>
      <c r="F231" s="146" t="s">
        <v>3921</v>
      </c>
      <c r="I231" s="147"/>
      <c r="L231" s="33"/>
      <c r="M231" s="148"/>
      <c r="T231" s="54"/>
      <c r="AT231" s="18" t="s">
        <v>177</v>
      </c>
      <c r="AU231" s="18" t="s">
        <v>103</v>
      </c>
    </row>
    <row r="232" spans="2:65" s="1" customFormat="1" ht="16.5" customHeight="1">
      <c r="B232" s="33"/>
      <c r="C232" s="180" t="s">
        <v>977</v>
      </c>
      <c r="D232" s="180" t="s">
        <v>587</v>
      </c>
      <c r="E232" s="181" t="s">
        <v>3922</v>
      </c>
      <c r="F232" s="182" t="s">
        <v>3923</v>
      </c>
      <c r="G232" s="183" t="s">
        <v>3097</v>
      </c>
      <c r="H232" s="184">
        <v>1</v>
      </c>
      <c r="I232" s="185"/>
      <c r="J232" s="186">
        <f>ROUND(I232*H232,2)</f>
        <v>0</v>
      </c>
      <c r="K232" s="182" t="s">
        <v>19</v>
      </c>
      <c r="L232" s="187"/>
      <c r="M232" s="188" t="s">
        <v>19</v>
      </c>
      <c r="N232" s="189" t="s">
        <v>46</v>
      </c>
      <c r="P232" s="141">
        <f>O232*H232</f>
        <v>0</v>
      </c>
      <c r="Q232" s="141">
        <v>0</v>
      </c>
      <c r="R232" s="141">
        <f>Q232*H232</f>
        <v>0</v>
      </c>
      <c r="S232" s="141">
        <v>0</v>
      </c>
      <c r="T232" s="142">
        <f>S232*H232</f>
        <v>0</v>
      </c>
      <c r="AR232" s="143" t="s">
        <v>235</v>
      </c>
      <c r="AT232" s="143" t="s">
        <v>587</v>
      </c>
      <c r="AU232" s="143" t="s">
        <v>103</v>
      </c>
      <c r="AY232" s="18" t="s">
        <v>167</v>
      </c>
      <c r="BE232" s="144">
        <f>IF(N232="základní",J232,0)</f>
        <v>0</v>
      </c>
      <c r="BF232" s="144">
        <f>IF(N232="snížená",J232,0)</f>
        <v>0</v>
      </c>
      <c r="BG232" s="144">
        <f>IF(N232="zákl. přenesená",J232,0)</f>
        <v>0</v>
      </c>
      <c r="BH232" s="144">
        <f>IF(N232="sníž. přenesená",J232,0)</f>
        <v>0</v>
      </c>
      <c r="BI232" s="144">
        <f>IF(N232="nulová",J232,0)</f>
        <v>0</v>
      </c>
      <c r="BJ232" s="18" t="s">
        <v>90</v>
      </c>
      <c r="BK232" s="144">
        <f>ROUND(I232*H232,2)</f>
        <v>0</v>
      </c>
      <c r="BL232" s="18" t="s">
        <v>175</v>
      </c>
      <c r="BM232" s="143" t="s">
        <v>3924</v>
      </c>
    </row>
    <row r="233" spans="2:65" s="1" customFormat="1" ht="16.5" customHeight="1">
      <c r="B233" s="33"/>
      <c r="C233" s="132" t="s">
        <v>982</v>
      </c>
      <c r="D233" s="132" t="s">
        <v>170</v>
      </c>
      <c r="E233" s="133" t="s">
        <v>3925</v>
      </c>
      <c r="F233" s="134" t="s">
        <v>3926</v>
      </c>
      <c r="G233" s="135" t="s">
        <v>312</v>
      </c>
      <c r="H233" s="136">
        <v>2</v>
      </c>
      <c r="I233" s="137"/>
      <c r="J233" s="138">
        <f>ROUND(I233*H233,2)</f>
        <v>0</v>
      </c>
      <c r="K233" s="134" t="s">
        <v>174</v>
      </c>
      <c r="L233" s="33"/>
      <c r="M233" s="139" t="s">
        <v>19</v>
      </c>
      <c r="N233" s="140" t="s">
        <v>46</v>
      </c>
      <c r="P233" s="141">
        <f>O233*H233</f>
        <v>0</v>
      </c>
      <c r="Q233" s="141">
        <v>0</v>
      </c>
      <c r="R233" s="141">
        <f>Q233*H233</f>
        <v>0</v>
      </c>
      <c r="S233" s="141">
        <v>0</v>
      </c>
      <c r="T233" s="142">
        <f>S233*H233</f>
        <v>0</v>
      </c>
      <c r="AR233" s="143" t="s">
        <v>309</v>
      </c>
      <c r="AT233" s="143" t="s">
        <v>170</v>
      </c>
      <c r="AU233" s="143" t="s">
        <v>103</v>
      </c>
      <c r="AY233" s="18" t="s">
        <v>167</v>
      </c>
      <c r="BE233" s="144">
        <f>IF(N233="základní",J233,0)</f>
        <v>0</v>
      </c>
      <c r="BF233" s="144">
        <f>IF(N233="snížená",J233,0)</f>
        <v>0</v>
      </c>
      <c r="BG233" s="144">
        <f>IF(N233="zákl. přenesená",J233,0)</f>
        <v>0</v>
      </c>
      <c r="BH233" s="144">
        <f>IF(N233="sníž. přenesená",J233,0)</f>
        <v>0</v>
      </c>
      <c r="BI233" s="144">
        <f>IF(N233="nulová",J233,0)</f>
        <v>0</v>
      </c>
      <c r="BJ233" s="18" t="s">
        <v>90</v>
      </c>
      <c r="BK233" s="144">
        <f>ROUND(I233*H233,2)</f>
        <v>0</v>
      </c>
      <c r="BL233" s="18" t="s">
        <v>309</v>
      </c>
      <c r="BM233" s="143" t="s">
        <v>3927</v>
      </c>
    </row>
    <row r="234" spans="2:47" s="1" customFormat="1" ht="11.25">
      <c r="B234" s="33"/>
      <c r="D234" s="145" t="s">
        <v>177</v>
      </c>
      <c r="F234" s="146" t="s">
        <v>3928</v>
      </c>
      <c r="I234" s="147"/>
      <c r="L234" s="33"/>
      <c r="M234" s="148"/>
      <c r="T234" s="54"/>
      <c r="AT234" s="18" t="s">
        <v>177</v>
      </c>
      <c r="AU234" s="18" t="s">
        <v>103</v>
      </c>
    </row>
    <row r="235" spans="2:65" s="1" customFormat="1" ht="16.5" customHeight="1">
      <c r="B235" s="33"/>
      <c r="C235" s="180" t="s">
        <v>988</v>
      </c>
      <c r="D235" s="180" t="s">
        <v>587</v>
      </c>
      <c r="E235" s="181" t="s">
        <v>3929</v>
      </c>
      <c r="F235" s="182" t="s">
        <v>3930</v>
      </c>
      <c r="G235" s="183" t="s">
        <v>3097</v>
      </c>
      <c r="H235" s="184">
        <v>1</v>
      </c>
      <c r="I235" s="185"/>
      <c r="J235" s="186">
        <f>ROUND(I235*H235,2)</f>
        <v>0</v>
      </c>
      <c r="K235" s="182" t="s">
        <v>19</v>
      </c>
      <c r="L235" s="187"/>
      <c r="M235" s="188" t="s">
        <v>19</v>
      </c>
      <c r="N235" s="189" t="s">
        <v>46</v>
      </c>
      <c r="P235" s="141">
        <f>O235*H235</f>
        <v>0</v>
      </c>
      <c r="Q235" s="141">
        <v>0</v>
      </c>
      <c r="R235" s="141">
        <f>Q235*H235</f>
        <v>0</v>
      </c>
      <c r="S235" s="141">
        <v>0</v>
      </c>
      <c r="T235" s="142">
        <f>S235*H235</f>
        <v>0</v>
      </c>
      <c r="AR235" s="143" t="s">
        <v>235</v>
      </c>
      <c r="AT235" s="143" t="s">
        <v>587</v>
      </c>
      <c r="AU235" s="143" t="s">
        <v>103</v>
      </c>
      <c r="AY235" s="18" t="s">
        <v>167</v>
      </c>
      <c r="BE235" s="144">
        <f>IF(N235="základní",J235,0)</f>
        <v>0</v>
      </c>
      <c r="BF235" s="144">
        <f>IF(N235="snížená",J235,0)</f>
        <v>0</v>
      </c>
      <c r="BG235" s="144">
        <f>IF(N235="zákl. přenesená",J235,0)</f>
        <v>0</v>
      </c>
      <c r="BH235" s="144">
        <f>IF(N235="sníž. přenesená",J235,0)</f>
        <v>0</v>
      </c>
      <c r="BI235" s="144">
        <f>IF(N235="nulová",J235,0)</f>
        <v>0</v>
      </c>
      <c r="BJ235" s="18" t="s">
        <v>90</v>
      </c>
      <c r="BK235" s="144">
        <f>ROUND(I235*H235,2)</f>
        <v>0</v>
      </c>
      <c r="BL235" s="18" t="s">
        <v>175</v>
      </c>
      <c r="BM235" s="143" t="s">
        <v>3931</v>
      </c>
    </row>
    <row r="236" spans="2:65" s="1" customFormat="1" ht="16.5" customHeight="1">
      <c r="B236" s="33"/>
      <c r="C236" s="180" t="s">
        <v>995</v>
      </c>
      <c r="D236" s="180" t="s">
        <v>587</v>
      </c>
      <c r="E236" s="181" t="s">
        <v>3932</v>
      </c>
      <c r="F236" s="182" t="s">
        <v>3933</v>
      </c>
      <c r="G236" s="183" t="s">
        <v>3097</v>
      </c>
      <c r="H236" s="184">
        <v>1</v>
      </c>
      <c r="I236" s="185"/>
      <c r="J236" s="186">
        <f>ROUND(I236*H236,2)</f>
        <v>0</v>
      </c>
      <c r="K236" s="182" t="s">
        <v>19</v>
      </c>
      <c r="L236" s="187"/>
      <c r="M236" s="188" t="s">
        <v>19</v>
      </c>
      <c r="N236" s="189" t="s">
        <v>46</v>
      </c>
      <c r="P236" s="141">
        <f>O236*H236</f>
        <v>0</v>
      </c>
      <c r="Q236" s="141">
        <v>0</v>
      </c>
      <c r="R236" s="141">
        <f>Q236*H236</f>
        <v>0</v>
      </c>
      <c r="S236" s="141">
        <v>0</v>
      </c>
      <c r="T236" s="142">
        <f>S236*H236</f>
        <v>0</v>
      </c>
      <c r="AR236" s="143" t="s">
        <v>235</v>
      </c>
      <c r="AT236" s="143" t="s">
        <v>587</v>
      </c>
      <c r="AU236" s="143" t="s">
        <v>103</v>
      </c>
      <c r="AY236" s="18" t="s">
        <v>167</v>
      </c>
      <c r="BE236" s="144">
        <f>IF(N236="základní",J236,0)</f>
        <v>0</v>
      </c>
      <c r="BF236" s="144">
        <f>IF(N236="snížená",J236,0)</f>
        <v>0</v>
      </c>
      <c r="BG236" s="144">
        <f>IF(N236="zákl. přenesená",J236,0)</f>
        <v>0</v>
      </c>
      <c r="BH236" s="144">
        <f>IF(N236="sníž. přenesená",J236,0)</f>
        <v>0</v>
      </c>
      <c r="BI236" s="144">
        <f>IF(N236="nulová",J236,0)</f>
        <v>0</v>
      </c>
      <c r="BJ236" s="18" t="s">
        <v>90</v>
      </c>
      <c r="BK236" s="144">
        <f>ROUND(I236*H236,2)</f>
        <v>0</v>
      </c>
      <c r="BL236" s="18" t="s">
        <v>175</v>
      </c>
      <c r="BM236" s="143" t="s">
        <v>3934</v>
      </c>
    </row>
    <row r="237" spans="2:65" s="1" customFormat="1" ht="16.5" customHeight="1">
      <c r="B237" s="33"/>
      <c r="C237" s="132" t="s">
        <v>999</v>
      </c>
      <c r="D237" s="132" t="s">
        <v>170</v>
      </c>
      <c r="E237" s="133" t="s">
        <v>3935</v>
      </c>
      <c r="F237" s="134" t="s">
        <v>3936</v>
      </c>
      <c r="G237" s="135" t="s">
        <v>312</v>
      </c>
      <c r="H237" s="136">
        <v>6</v>
      </c>
      <c r="I237" s="137"/>
      <c r="J237" s="138">
        <f>ROUND(I237*H237,2)</f>
        <v>0</v>
      </c>
      <c r="K237" s="134" t="s">
        <v>174</v>
      </c>
      <c r="L237" s="33"/>
      <c r="M237" s="139" t="s">
        <v>19</v>
      </c>
      <c r="N237" s="140" t="s">
        <v>46</v>
      </c>
      <c r="P237" s="141">
        <f>O237*H237</f>
        <v>0</v>
      </c>
      <c r="Q237" s="141">
        <v>0</v>
      </c>
      <c r="R237" s="141">
        <f>Q237*H237</f>
        <v>0</v>
      </c>
      <c r="S237" s="141">
        <v>0</v>
      </c>
      <c r="T237" s="142">
        <f>S237*H237</f>
        <v>0</v>
      </c>
      <c r="AR237" s="143" t="s">
        <v>175</v>
      </c>
      <c r="AT237" s="143" t="s">
        <v>170</v>
      </c>
      <c r="AU237" s="143" t="s">
        <v>103</v>
      </c>
      <c r="AY237" s="18" t="s">
        <v>167</v>
      </c>
      <c r="BE237" s="144">
        <f>IF(N237="základní",J237,0)</f>
        <v>0</v>
      </c>
      <c r="BF237" s="144">
        <f>IF(N237="snížená",J237,0)</f>
        <v>0</v>
      </c>
      <c r="BG237" s="144">
        <f>IF(N237="zákl. přenesená",J237,0)</f>
        <v>0</v>
      </c>
      <c r="BH237" s="144">
        <f>IF(N237="sníž. přenesená",J237,0)</f>
        <v>0</v>
      </c>
      <c r="BI237" s="144">
        <f>IF(N237="nulová",J237,0)</f>
        <v>0</v>
      </c>
      <c r="BJ237" s="18" t="s">
        <v>90</v>
      </c>
      <c r="BK237" s="144">
        <f>ROUND(I237*H237,2)</f>
        <v>0</v>
      </c>
      <c r="BL237" s="18" t="s">
        <v>175</v>
      </c>
      <c r="BM237" s="143" t="s">
        <v>3937</v>
      </c>
    </row>
    <row r="238" spans="2:47" s="1" customFormat="1" ht="11.25">
      <c r="B238" s="33"/>
      <c r="D238" s="145" t="s">
        <v>177</v>
      </c>
      <c r="F238" s="146" t="s">
        <v>3938</v>
      </c>
      <c r="I238" s="147"/>
      <c r="L238" s="33"/>
      <c r="M238" s="148"/>
      <c r="T238" s="54"/>
      <c r="AT238" s="18" t="s">
        <v>177</v>
      </c>
      <c r="AU238" s="18" t="s">
        <v>103</v>
      </c>
    </row>
    <row r="239" spans="2:65" s="1" customFormat="1" ht="16.5" customHeight="1">
      <c r="B239" s="33"/>
      <c r="C239" s="180" t="s">
        <v>1006</v>
      </c>
      <c r="D239" s="180" t="s">
        <v>587</v>
      </c>
      <c r="E239" s="181" t="s">
        <v>3939</v>
      </c>
      <c r="F239" s="182" t="s">
        <v>3940</v>
      </c>
      <c r="G239" s="183" t="s">
        <v>3097</v>
      </c>
      <c r="H239" s="184">
        <v>2</v>
      </c>
      <c r="I239" s="185"/>
      <c r="J239" s="186">
        <f>ROUND(I239*H239,2)</f>
        <v>0</v>
      </c>
      <c r="K239" s="182" t="s">
        <v>19</v>
      </c>
      <c r="L239" s="187"/>
      <c r="M239" s="188" t="s">
        <v>19</v>
      </c>
      <c r="N239" s="189" t="s">
        <v>46</v>
      </c>
      <c r="P239" s="141">
        <f>O239*H239</f>
        <v>0</v>
      </c>
      <c r="Q239" s="141">
        <v>0</v>
      </c>
      <c r="R239" s="141">
        <f>Q239*H239</f>
        <v>0</v>
      </c>
      <c r="S239" s="141">
        <v>0</v>
      </c>
      <c r="T239" s="142">
        <f>S239*H239</f>
        <v>0</v>
      </c>
      <c r="AR239" s="143" t="s">
        <v>235</v>
      </c>
      <c r="AT239" s="143" t="s">
        <v>587</v>
      </c>
      <c r="AU239" s="143" t="s">
        <v>103</v>
      </c>
      <c r="AY239" s="18" t="s">
        <v>167</v>
      </c>
      <c r="BE239" s="144">
        <f>IF(N239="základní",J239,0)</f>
        <v>0</v>
      </c>
      <c r="BF239" s="144">
        <f>IF(N239="snížená",J239,0)</f>
        <v>0</v>
      </c>
      <c r="BG239" s="144">
        <f>IF(N239="zákl. přenesená",J239,0)</f>
        <v>0</v>
      </c>
      <c r="BH239" s="144">
        <f>IF(N239="sníž. přenesená",J239,0)</f>
        <v>0</v>
      </c>
      <c r="BI239" s="144">
        <f>IF(N239="nulová",J239,0)</f>
        <v>0</v>
      </c>
      <c r="BJ239" s="18" t="s">
        <v>90</v>
      </c>
      <c r="BK239" s="144">
        <f>ROUND(I239*H239,2)</f>
        <v>0</v>
      </c>
      <c r="BL239" s="18" t="s">
        <v>175</v>
      </c>
      <c r="BM239" s="143" t="s">
        <v>3941</v>
      </c>
    </row>
    <row r="240" spans="2:65" s="1" customFormat="1" ht="16.5" customHeight="1">
      <c r="B240" s="33"/>
      <c r="C240" s="180" t="s">
        <v>1012</v>
      </c>
      <c r="D240" s="180" t="s">
        <v>587</v>
      </c>
      <c r="E240" s="181" t="s">
        <v>3942</v>
      </c>
      <c r="F240" s="182" t="s">
        <v>3943</v>
      </c>
      <c r="G240" s="183" t="s">
        <v>3097</v>
      </c>
      <c r="H240" s="184">
        <v>4</v>
      </c>
      <c r="I240" s="185"/>
      <c r="J240" s="186">
        <f>ROUND(I240*H240,2)</f>
        <v>0</v>
      </c>
      <c r="K240" s="182" t="s">
        <v>19</v>
      </c>
      <c r="L240" s="187"/>
      <c r="M240" s="188" t="s">
        <v>19</v>
      </c>
      <c r="N240" s="189" t="s">
        <v>46</v>
      </c>
      <c r="P240" s="141">
        <f>O240*H240</f>
        <v>0</v>
      </c>
      <c r="Q240" s="141">
        <v>0</v>
      </c>
      <c r="R240" s="141">
        <f>Q240*H240</f>
        <v>0</v>
      </c>
      <c r="S240" s="141">
        <v>0</v>
      </c>
      <c r="T240" s="142">
        <f>S240*H240</f>
        <v>0</v>
      </c>
      <c r="AR240" s="143" t="s">
        <v>235</v>
      </c>
      <c r="AT240" s="143" t="s">
        <v>587</v>
      </c>
      <c r="AU240" s="143" t="s">
        <v>103</v>
      </c>
      <c r="AY240" s="18" t="s">
        <v>167</v>
      </c>
      <c r="BE240" s="144">
        <f>IF(N240="základní",J240,0)</f>
        <v>0</v>
      </c>
      <c r="BF240" s="144">
        <f>IF(N240="snížená",J240,0)</f>
        <v>0</v>
      </c>
      <c r="BG240" s="144">
        <f>IF(N240="zákl. přenesená",J240,0)</f>
        <v>0</v>
      </c>
      <c r="BH240" s="144">
        <f>IF(N240="sníž. přenesená",J240,0)</f>
        <v>0</v>
      </c>
      <c r="BI240" s="144">
        <f>IF(N240="nulová",J240,0)</f>
        <v>0</v>
      </c>
      <c r="BJ240" s="18" t="s">
        <v>90</v>
      </c>
      <c r="BK240" s="144">
        <f>ROUND(I240*H240,2)</f>
        <v>0</v>
      </c>
      <c r="BL240" s="18" t="s">
        <v>175</v>
      </c>
      <c r="BM240" s="143" t="s">
        <v>3944</v>
      </c>
    </row>
    <row r="241" spans="2:65" s="1" customFormat="1" ht="16.5" customHeight="1">
      <c r="B241" s="33"/>
      <c r="C241" s="132" t="s">
        <v>1016</v>
      </c>
      <c r="D241" s="132" t="s">
        <v>170</v>
      </c>
      <c r="E241" s="133" t="s">
        <v>3945</v>
      </c>
      <c r="F241" s="134" t="s">
        <v>3946</v>
      </c>
      <c r="G241" s="135" t="s">
        <v>312</v>
      </c>
      <c r="H241" s="136">
        <v>1</v>
      </c>
      <c r="I241" s="137"/>
      <c r="J241" s="138">
        <f>ROUND(I241*H241,2)</f>
        <v>0</v>
      </c>
      <c r="K241" s="134" t="s">
        <v>174</v>
      </c>
      <c r="L241" s="33"/>
      <c r="M241" s="139" t="s">
        <v>19</v>
      </c>
      <c r="N241" s="140" t="s">
        <v>46</v>
      </c>
      <c r="P241" s="141">
        <f>O241*H241</f>
        <v>0</v>
      </c>
      <c r="Q241" s="141">
        <v>0</v>
      </c>
      <c r="R241" s="141">
        <f>Q241*H241</f>
        <v>0</v>
      </c>
      <c r="S241" s="141">
        <v>0</v>
      </c>
      <c r="T241" s="142">
        <f>S241*H241</f>
        <v>0</v>
      </c>
      <c r="AR241" s="143" t="s">
        <v>175</v>
      </c>
      <c r="AT241" s="143" t="s">
        <v>170</v>
      </c>
      <c r="AU241" s="143" t="s">
        <v>103</v>
      </c>
      <c r="AY241" s="18" t="s">
        <v>167</v>
      </c>
      <c r="BE241" s="144">
        <f>IF(N241="základní",J241,0)</f>
        <v>0</v>
      </c>
      <c r="BF241" s="144">
        <f>IF(N241="snížená",J241,0)</f>
        <v>0</v>
      </c>
      <c r="BG241" s="144">
        <f>IF(N241="zákl. přenesená",J241,0)</f>
        <v>0</v>
      </c>
      <c r="BH241" s="144">
        <f>IF(N241="sníž. přenesená",J241,0)</f>
        <v>0</v>
      </c>
      <c r="BI241" s="144">
        <f>IF(N241="nulová",J241,0)</f>
        <v>0</v>
      </c>
      <c r="BJ241" s="18" t="s">
        <v>90</v>
      </c>
      <c r="BK241" s="144">
        <f>ROUND(I241*H241,2)</f>
        <v>0</v>
      </c>
      <c r="BL241" s="18" t="s">
        <v>175</v>
      </c>
      <c r="BM241" s="143" t="s">
        <v>3947</v>
      </c>
    </row>
    <row r="242" spans="2:47" s="1" customFormat="1" ht="11.25">
      <c r="B242" s="33"/>
      <c r="D242" s="145" t="s">
        <v>177</v>
      </c>
      <c r="F242" s="146" t="s">
        <v>3948</v>
      </c>
      <c r="I242" s="147"/>
      <c r="L242" s="33"/>
      <c r="M242" s="148"/>
      <c r="T242" s="54"/>
      <c r="AT242" s="18" t="s">
        <v>177</v>
      </c>
      <c r="AU242" s="18" t="s">
        <v>103</v>
      </c>
    </row>
    <row r="243" spans="2:65" s="1" customFormat="1" ht="16.5" customHeight="1">
      <c r="B243" s="33"/>
      <c r="C243" s="180" t="s">
        <v>1021</v>
      </c>
      <c r="D243" s="180" t="s">
        <v>587</v>
      </c>
      <c r="E243" s="181" t="s">
        <v>3949</v>
      </c>
      <c r="F243" s="182" t="s">
        <v>3950</v>
      </c>
      <c r="G243" s="183" t="s">
        <v>3097</v>
      </c>
      <c r="H243" s="184">
        <v>1</v>
      </c>
      <c r="I243" s="185"/>
      <c r="J243" s="186">
        <f>ROUND(I243*H243,2)</f>
        <v>0</v>
      </c>
      <c r="K243" s="182" t="s">
        <v>19</v>
      </c>
      <c r="L243" s="187"/>
      <c r="M243" s="188" t="s">
        <v>19</v>
      </c>
      <c r="N243" s="189" t="s">
        <v>46</v>
      </c>
      <c r="P243" s="141">
        <f>O243*H243</f>
        <v>0</v>
      </c>
      <c r="Q243" s="141">
        <v>0</v>
      </c>
      <c r="R243" s="141">
        <f>Q243*H243</f>
        <v>0</v>
      </c>
      <c r="S243" s="141">
        <v>0</v>
      </c>
      <c r="T243" s="142">
        <f>S243*H243</f>
        <v>0</v>
      </c>
      <c r="AR243" s="143" t="s">
        <v>235</v>
      </c>
      <c r="AT243" s="143" t="s">
        <v>587</v>
      </c>
      <c r="AU243" s="143" t="s">
        <v>103</v>
      </c>
      <c r="AY243" s="18" t="s">
        <v>167</v>
      </c>
      <c r="BE243" s="144">
        <f>IF(N243="základní",J243,0)</f>
        <v>0</v>
      </c>
      <c r="BF243" s="144">
        <f>IF(N243="snížená",J243,0)</f>
        <v>0</v>
      </c>
      <c r="BG243" s="144">
        <f>IF(N243="zákl. přenesená",J243,0)</f>
        <v>0</v>
      </c>
      <c r="BH243" s="144">
        <f>IF(N243="sníž. přenesená",J243,0)</f>
        <v>0</v>
      </c>
      <c r="BI243" s="144">
        <f>IF(N243="nulová",J243,0)</f>
        <v>0</v>
      </c>
      <c r="BJ243" s="18" t="s">
        <v>90</v>
      </c>
      <c r="BK243" s="144">
        <f>ROUND(I243*H243,2)</f>
        <v>0</v>
      </c>
      <c r="BL243" s="18" t="s">
        <v>175</v>
      </c>
      <c r="BM243" s="143" t="s">
        <v>3951</v>
      </c>
    </row>
    <row r="244" spans="2:65" s="1" customFormat="1" ht="16.5" customHeight="1">
      <c r="B244" s="33"/>
      <c r="C244" s="132" t="s">
        <v>1027</v>
      </c>
      <c r="D244" s="132" t="s">
        <v>170</v>
      </c>
      <c r="E244" s="133" t="s">
        <v>3952</v>
      </c>
      <c r="F244" s="134" t="s">
        <v>3953</v>
      </c>
      <c r="G244" s="135" t="s">
        <v>312</v>
      </c>
      <c r="H244" s="136">
        <v>1</v>
      </c>
      <c r="I244" s="137"/>
      <c r="J244" s="138">
        <f>ROUND(I244*H244,2)</f>
        <v>0</v>
      </c>
      <c r="K244" s="134" t="s">
        <v>174</v>
      </c>
      <c r="L244" s="33"/>
      <c r="M244" s="139" t="s">
        <v>19</v>
      </c>
      <c r="N244" s="140" t="s">
        <v>46</v>
      </c>
      <c r="P244" s="141">
        <f>O244*H244</f>
        <v>0</v>
      </c>
      <c r="Q244" s="141">
        <v>0</v>
      </c>
      <c r="R244" s="141">
        <f>Q244*H244</f>
        <v>0</v>
      </c>
      <c r="S244" s="141">
        <v>0</v>
      </c>
      <c r="T244" s="142">
        <f>S244*H244</f>
        <v>0</v>
      </c>
      <c r="AR244" s="143" t="s">
        <v>175</v>
      </c>
      <c r="AT244" s="143" t="s">
        <v>170</v>
      </c>
      <c r="AU244" s="143" t="s">
        <v>103</v>
      </c>
      <c r="AY244" s="18" t="s">
        <v>167</v>
      </c>
      <c r="BE244" s="144">
        <f>IF(N244="základní",J244,0)</f>
        <v>0</v>
      </c>
      <c r="BF244" s="144">
        <f>IF(N244="snížená",J244,0)</f>
        <v>0</v>
      </c>
      <c r="BG244" s="144">
        <f>IF(N244="zákl. přenesená",J244,0)</f>
        <v>0</v>
      </c>
      <c r="BH244" s="144">
        <f>IF(N244="sníž. přenesená",J244,0)</f>
        <v>0</v>
      </c>
      <c r="BI244" s="144">
        <f>IF(N244="nulová",J244,0)</f>
        <v>0</v>
      </c>
      <c r="BJ244" s="18" t="s">
        <v>90</v>
      </c>
      <c r="BK244" s="144">
        <f>ROUND(I244*H244,2)</f>
        <v>0</v>
      </c>
      <c r="BL244" s="18" t="s">
        <v>175</v>
      </c>
      <c r="BM244" s="143" t="s">
        <v>3954</v>
      </c>
    </row>
    <row r="245" spans="2:47" s="1" customFormat="1" ht="11.25">
      <c r="B245" s="33"/>
      <c r="D245" s="145" t="s">
        <v>177</v>
      </c>
      <c r="F245" s="146" t="s">
        <v>3955</v>
      </c>
      <c r="I245" s="147"/>
      <c r="L245" s="33"/>
      <c r="M245" s="148"/>
      <c r="T245" s="54"/>
      <c r="AT245" s="18" t="s">
        <v>177</v>
      </c>
      <c r="AU245" s="18" t="s">
        <v>103</v>
      </c>
    </row>
    <row r="246" spans="2:65" s="1" customFormat="1" ht="16.5" customHeight="1">
      <c r="B246" s="33"/>
      <c r="C246" s="180" t="s">
        <v>1033</v>
      </c>
      <c r="D246" s="180" t="s">
        <v>587</v>
      </c>
      <c r="E246" s="181" t="s">
        <v>3956</v>
      </c>
      <c r="F246" s="182" t="s">
        <v>3957</v>
      </c>
      <c r="G246" s="183" t="s">
        <v>3097</v>
      </c>
      <c r="H246" s="184">
        <v>1</v>
      </c>
      <c r="I246" s="185"/>
      <c r="J246" s="186">
        <f>ROUND(I246*H246,2)</f>
        <v>0</v>
      </c>
      <c r="K246" s="182" t="s">
        <v>19</v>
      </c>
      <c r="L246" s="187"/>
      <c r="M246" s="188" t="s">
        <v>19</v>
      </c>
      <c r="N246" s="189" t="s">
        <v>46</v>
      </c>
      <c r="P246" s="141">
        <f>O246*H246</f>
        <v>0</v>
      </c>
      <c r="Q246" s="141">
        <v>0</v>
      </c>
      <c r="R246" s="141">
        <f>Q246*H246</f>
        <v>0</v>
      </c>
      <c r="S246" s="141">
        <v>0</v>
      </c>
      <c r="T246" s="142">
        <f>S246*H246</f>
        <v>0</v>
      </c>
      <c r="AR246" s="143" t="s">
        <v>235</v>
      </c>
      <c r="AT246" s="143" t="s">
        <v>587</v>
      </c>
      <c r="AU246" s="143" t="s">
        <v>103</v>
      </c>
      <c r="AY246" s="18" t="s">
        <v>167</v>
      </c>
      <c r="BE246" s="144">
        <f>IF(N246="základní",J246,0)</f>
        <v>0</v>
      </c>
      <c r="BF246" s="144">
        <f>IF(N246="snížená",J246,0)</f>
        <v>0</v>
      </c>
      <c r="BG246" s="144">
        <f>IF(N246="zákl. přenesená",J246,0)</f>
        <v>0</v>
      </c>
      <c r="BH246" s="144">
        <f>IF(N246="sníž. přenesená",J246,0)</f>
        <v>0</v>
      </c>
      <c r="BI246" s="144">
        <f>IF(N246="nulová",J246,0)</f>
        <v>0</v>
      </c>
      <c r="BJ246" s="18" t="s">
        <v>90</v>
      </c>
      <c r="BK246" s="144">
        <f>ROUND(I246*H246,2)</f>
        <v>0</v>
      </c>
      <c r="BL246" s="18" t="s">
        <v>175</v>
      </c>
      <c r="BM246" s="143" t="s">
        <v>3958</v>
      </c>
    </row>
    <row r="247" spans="2:65" s="1" customFormat="1" ht="21.75" customHeight="1">
      <c r="B247" s="33"/>
      <c r="C247" s="132" t="s">
        <v>1040</v>
      </c>
      <c r="D247" s="132" t="s">
        <v>170</v>
      </c>
      <c r="E247" s="133" t="s">
        <v>3959</v>
      </c>
      <c r="F247" s="134" t="s">
        <v>3960</v>
      </c>
      <c r="G247" s="135" t="s">
        <v>312</v>
      </c>
      <c r="H247" s="136">
        <v>1</v>
      </c>
      <c r="I247" s="137"/>
      <c r="J247" s="138">
        <f>ROUND(I247*H247,2)</f>
        <v>0</v>
      </c>
      <c r="K247" s="134" t="s">
        <v>174</v>
      </c>
      <c r="L247" s="33"/>
      <c r="M247" s="139" t="s">
        <v>19</v>
      </c>
      <c r="N247" s="140" t="s">
        <v>46</v>
      </c>
      <c r="P247" s="141">
        <f>O247*H247</f>
        <v>0</v>
      </c>
      <c r="Q247" s="141">
        <v>0</v>
      </c>
      <c r="R247" s="141">
        <f>Q247*H247</f>
        <v>0</v>
      </c>
      <c r="S247" s="141">
        <v>0</v>
      </c>
      <c r="T247" s="142">
        <f>S247*H247</f>
        <v>0</v>
      </c>
      <c r="AR247" s="143" t="s">
        <v>175</v>
      </c>
      <c r="AT247" s="143" t="s">
        <v>170</v>
      </c>
      <c r="AU247" s="143" t="s">
        <v>103</v>
      </c>
      <c r="AY247" s="18" t="s">
        <v>167</v>
      </c>
      <c r="BE247" s="144">
        <f>IF(N247="základní",J247,0)</f>
        <v>0</v>
      </c>
      <c r="BF247" s="144">
        <f>IF(N247="snížená",J247,0)</f>
        <v>0</v>
      </c>
      <c r="BG247" s="144">
        <f>IF(N247="zákl. přenesená",J247,0)</f>
        <v>0</v>
      </c>
      <c r="BH247" s="144">
        <f>IF(N247="sníž. přenesená",J247,0)</f>
        <v>0</v>
      </c>
      <c r="BI247" s="144">
        <f>IF(N247="nulová",J247,0)</f>
        <v>0</v>
      </c>
      <c r="BJ247" s="18" t="s">
        <v>90</v>
      </c>
      <c r="BK247" s="144">
        <f>ROUND(I247*H247,2)</f>
        <v>0</v>
      </c>
      <c r="BL247" s="18" t="s">
        <v>175</v>
      </c>
      <c r="BM247" s="143" t="s">
        <v>3961</v>
      </c>
    </row>
    <row r="248" spans="2:47" s="1" customFormat="1" ht="11.25">
      <c r="B248" s="33"/>
      <c r="D248" s="145" t="s">
        <v>177</v>
      </c>
      <c r="F248" s="146" t="s">
        <v>3962</v>
      </c>
      <c r="I248" s="147"/>
      <c r="L248" s="33"/>
      <c r="M248" s="148"/>
      <c r="T248" s="54"/>
      <c r="AT248" s="18" t="s">
        <v>177</v>
      </c>
      <c r="AU248" s="18" t="s">
        <v>103</v>
      </c>
    </row>
    <row r="249" spans="2:65" s="1" customFormat="1" ht="16.5" customHeight="1">
      <c r="B249" s="33"/>
      <c r="C249" s="180" t="s">
        <v>1046</v>
      </c>
      <c r="D249" s="180" t="s">
        <v>587</v>
      </c>
      <c r="E249" s="181" t="s">
        <v>3963</v>
      </c>
      <c r="F249" s="182" t="s">
        <v>3964</v>
      </c>
      <c r="G249" s="183" t="s">
        <v>3097</v>
      </c>
      <c r="H249" s="184">
        <v>1</v>
      </c>
      <c r="I249" s="185"/>
      <c r="J249" s="186">
        <f>ROUND(I249*H249,2)</f>
        <v>0</v>
      </c>
      <c r="K249" s="182" t="s">
        <v>19</v>
      </c>
      <c r="L249" s="187"/>
      <c r="M249" s="188" t="s">
        <v>19</v>
      </c>
      <c r="N249" s="189" t="s">
        <v>46</v>
      </c>
      <c r="P249" s="141">
        <f>O249*H249</f>
        <v>0</v>
      </c>
      <c r="Q249" s="141">
        <v>0</v>
      </c>
      <c r="R249" s="141">
        <f>Q249*H249</f>
        <v>0</v>
      </c>
      <c r="S249" s="141">
        <v>0</v>
      </c>
      <c r="T249" s="142">
        <f>S249*H249</f>
        <v>0</v>
      </c>
      <c r="AR249" s="143" t="s">
        <v>235</v>
      </c>
      <c r="AT249" s="143" t="s">
        <v>587</v>
      </c>
      <c r="AU249" s="143" t="s">
        <v>103</v>
      </c>
      <c r="AY249" s="18" t="s">
        <v>167</v>
      </c>
      <c r="BE249" s="144">
        <f>IF(N249="základní",J249,0)</f>
        <v>0</v>
      </c>
      <c r="BF249" s="144">
        <f>IF(N249="snížená",J249,0)</f>
        <v>0</v>
      </c>
      <c r="BG249" s="144">
        <f>IF(N249="zákl. přenesená",J249,0)</f>
        <v>0</v>
      </c>
      <c r="BH249" s="144">
        <f>IF(N249="sníž. přenesená",J249,0)</f>
        <v>0</v>
      </c>
      <c r="BI249" s="144">
        <f>IF(N249="nulová",J249,0)</f>
        <v>0</v>
      </c>
      <c r="BJ249" s="18" t="s">
        <v>90</v>
      </c>
      <c r="BK249" s="144">
        <f>ROUND(I249*H249,2)</f>
        <v>0</v>
      </c>
      <c r="BL249" s="18" t="s">
        <v>175</v>
      </c>
      <c r="BM249" s="143" t="s">
        <v>3965</v>
      </c>
    </row>
    <row r="250" spans="2:65" s="1" customFormat="1" ht="16.5" customHeight="1">
      <c r="B250" s="33"/>
      <c r="C250" s="180" t="s">
        <v>1053</v>
      </c>
      <c r="D250" s="180" t="s">
        <v>587</v>
      </c>
      <c r="E250" s="181" t="s">
        <v>3801</v>
      </c>
      <c r="F250" s="182" t="s">
        <v>3802</v>
      </c>
      <c r="G250" s="183" t="s">
        <v>3097</v>
      </c>
      <c r="H250" s="184">
        <v>1</v>
      </c>
      <c r="I250" s="185"/>
      <c r="J250" s="186">
        <f>ROUND(I250*H250,2)</f>
        <v>0</v>
      </c>
      <c r="K250" s="182" t="s">
        <v>19</v>
      </c>
      <c r="L250" s="187"/>
      <c r="M250" s="188" t="s">
        <v>19</v>
      </c>
      <c r="N250" s="189" t="s">
        <v>46</v>
      </c>
      <c r="P250" s="141">
        <f>O250*H250</f>
        <v>0</v>
      </c>
      <c r="Q250" s="141">
        <v>0</v>
      </c>
      <c r="R250" s="141">
        <f>Q250*H250</f>
        <v>0</v>
      </c>
      <c r="S250" s="141">
        <v>0</v>
      </c>
      <c r="T250" s="142">
        <f>S250*H250</f>
        <v>0</v>
      </c>
      <c r="AR250" s="143" t="s">
        <v>235</v>
      </c>
      <c r="AT250" s="143" t="s">
        <v>587</v>
      </c>
      <c r="AU250" s="143" t="s">
        <v>103</v>
      </c>
      <c r="AY250" s="18" t="s">
        <v>167</v>
      </c>
      <c r="BE250" s="144">
        <f>IF(N250="základní",J250,0)</f>
        <v>0</v>
      </c>
      <c r="BF250" s="144">
        <f>IF(N250="snížená",J250,0)</f>
        <v>0</v>
      </c>
      <c r="BG250" s="144">
        <f>IF(N250="zákl. přenesená",J250,0)</f>
        <v>0</v>
      </c>
      <c r="BH250" s="144">
        <f>IF(N250="sníž. přenesená",J250,0)</f>
        <v>0</v>
      </c>
      <c r="BI250" s="144">
        <f>IF(N250="nulová",J250,0)</f>
        <v>0</v>
      </c>
      <c r="BJ250" s="18" t="s">
        <v>90</v>
      </c>
      <c r="BK250" s="144">
        <f>ROUND(I250*H250,2)</f>
        <v>0</v>
      </c>
      <c r="BL250" s="18" t="s">
        <v>175</v>
      </c>
      <c r="BM250" s="143" t="s">
        <v>3966</v>
      </c>
    </row>
    <row r="251" spans="2:63" s="11" customFormat="1" ht="20.85" customHeight="1">
      <c r="B251" s="120"/>
      <c r="D251" s="121" t="s">
        <v>73</v>
      </c>
      <c r="E251" s="130" t="s">
        <v>3967</v>
      </c>
      <c r="F251" s="130" t="s">
        <v>3968</v>
      </c>
      <c r="I251" s="123"/>
      <c r="J251" s="131">
        <f>BK251</f>
        <v>0</v>
      </c>
      <c r="L251" s="120"/>
      <c r="M251" s="125"/>
      <c r="P251" s="126">
        <f>P252</f>
        <v>0</v>
      </c>
      <c r="R251" s="126">
        <f>R252</f>
        <v>0</v>
      </c>
      <c r="T251" s="127">
        <f>T252</f>
        <v>0</v>
      </c>
      <c r="AR251" s="121" t="s">
        <v>82</v>
      </c>
      <c r="AT251" s="128" t="s">
        <v>73</v>
      </c>
      <c r="AU251" s="128" t="s">
        <v>90</v>
      </c>
      <c r="AY251" s="121" t="s">
        <v>167</v>
      </c>
      <c r="BK251" s="129">
        <f>BK252</f>
        <v>0</v>
      </c>
    </row>
    <row r="252" spans="2:65" s="1" customFormat="1" ht="16.5" customHeight="1">
      <c r="B252" s="33"/>
      <c r="C252" s="180" t="s">
        <v>1060</v>
      </c>
      <c r="D252" s="180" t="s">
        <v>587</v>
      </c>
      <c r="E252" s="181" t="s">
        <v>3969</v>
      </c>
      <c r="F252" s="182" t="s">
        <v>3970</v>
      </c>
      <c r="G252" s="183" t="s">
        <v>3097</v>
      </c>
      <c r="H252" s="184">
        <v>18</v>
      </c>
      <c r="I252" s="185"/>
      <c r="J252" s="186">
        <f>ROUND(I252*H252,2)</f>
        <v>0</v>
      </c>
      <c r="K252" s="182" t="s">
        <v>19</v>
      </c>
      <c r="L252" s="187"/>
      <c r="M252" s="188" t="s">
        <v>19</v>
      </c>
      <c r="N252" s="189" t="s">
        <v>46</v>
      </c>
      <c r="P252" s="141">
        <f>O252*H252</f>
        <v>0</v>
      </c>
      <c r="Q252" s="141">
        <v>0</v>
      </c>
      <c r="R252" s="141">
        <f>Q252*H252</f>
        <v>0</v>
      </c>
      <c r="S252" s="141">
        <v>0</v>
      </c>
      <c r="T252" s="142">
        <f>S252*H252</f>
        <v>0</v>
      </c>
      <c r="AR252" s="143" t="s">
        <v>235</v>
      </c>
      <c r="AT252" s="143" t="s">
        <v>587</v>
      </c>
      <c r="AU252" s="143" t="s">
        <v>103</v>
      </c>
      <c r="AY252" s="18" t="s">
        <v>167</v>
      </c>
      <c r="BE252" s="144">
        <f>IF(N252="základní",J252,0)</f>
        <v>0</v>
      </c>
      <c r="BF252" s="144">
        <f>IF(N252="snížená",J252,0)</f>
        <v>0</v>
      </c>
      <c r="BG252" s="144">
        <f>IF(N252="zákl. přenesená",J252,0)</f>
        <v>0</v>
      </c>
      <c r="BH252" s="144">
        <f>IF(N252="sníž. přenesená",J252,0)</f>
        <v>0</v>
      </c>
      <c r="BI252" s="144">
        <f>IF(N252="nulová",J252,0)</f>
        <v>0</v>
      </c>
      <c r="BJ252" s="18" t="s">
        <v>90</v>
      </c>
      <c r="BK252" s="144">
        <f>ROUND(I252*H252,2)</f>
        <v>0</v>
      </c>
      <c r="BL252" s="18" t="s">
        <v>175</v>
      </c>
      <c r="BM252" s="143" t="s">
        <v>3971</v>
      </c>
    </row>
    <row r="253" spans="2:63" s="11" customFormat="1" ht="20.85" customHeight="1">
      <c r="B253" s="120"/>
      <c r="D253" s="121" t="s">
        <v>73</v>
      </c>
      <c r="E253" s="130" t="s">
        <v>3972</v>
      </c>
      <c r="F253" s="130" t="s">
        <v>3973</v>
      </c>
      <c r="I253" s="123"/>
      <c r="J253" s="131">
        <f>BK253</f>
        <v>0</v>
      </c>
      <c r="L253" s="120"/>
      <c r="M253" s="125"/>
      <c r="P253" s="126">
        <f>SUM(P254:P259)</f>
        <v>0</v>
      </c>
      <c r="R253" s="126">
        <f>SUM(R254:R259)</f>
        <v>0.00063</v>
      </c>
      <c r="T253" s="127">
        <f>SUM(T254:T259)</f>
        <v>0</v>
      </c>
      <c r="AR253" s="121" t="s">
        <v>82</v>
      </c>
      <c r="AT253" s="128" t="s">
        <v>73</v>
      </c>
      <c r="AU253" s="128" t="s">
        <v>90</v>
      </c>
      <c r="AY253" s="121" t="s">
        <v>167</v>
      </c>
      <c r="BK253" s="129">
        <f>SUM(BK254:BK259)</f>
        <v>0</v>
      </c>
    </row>
    <row r="254" spans="2:65" s="1" customFormat="1" ht="21.75" customHeight="1">
      <c r="B254" s="33"/>
      <c r="C254" s="132" t="s">
        <v>1070</v>
      </c>
      <c r="D254" s="132" t="s">
        <v>170</v>
      </c>
      <c r="E254" s="133" t="s">
        <v>3918</v>
      </c>
      <c r="F254" s="134" t="s">
        <v>3919</v>
      </c>
      <c r="G254" s="135" t="s">
        <v>312</v>
      </c>
      <c r="H254" s="136">
        <v>1</v>
      </c>
      <c r="I254" s="137"/>
      <c r="J254" s="138">
        <f>ROUND(I254*H254,2)</f>
        <v>0</v>
      </c>
      <c r="K254" s="134" t="s">
        <v>174</v>
      </c>
      <c r="L254" s="33"/>
      <c r="M254" s="139" t="s">
        <v>19</v>
      </c>
      <c r="N254" s="140" t="s">
        <v>46</v>
      </c>
      <c r="P254" s="141">
        <f>O254*H254</f>
        <v>0</v>
      </c>
      <c r="Q254" s="141">
        <v>0</v>
      </c>
      <c r="R254" s="141">
        <f>Q254*H254</f>
        <v>0</v>
      </c>
      <c r="S254" s="141">
        <v>0</v>
      </c>
      <c r="T254" s="142">
        <f>S254*H254</f>
        <v>0</v>
      </c>
      <c r="AR254" s="143" t="s">
        <v>175</v>
      </c>
      <c r="AT254" s="143" t="s">
        <v>170</v>
      </c>
      <c r="AU254" s="143" t="s">
        <v>103</v>
      </c>
      <c r="AY254" s="18" t="s">
        <v>167</v>
      </c>
      <c r="BE254" s="144">
        <f>IF(N254="základní",J254,0)</f>
        <v>0</v>
      </c>
      <c r="BF254" s="144">
        <f>IF(N254="snížená",J254,0)</f>
        <v>0</v>
      </c>
      <c r="BG254" s="144">
        <f>IF(N254="zákl. přenesená",J254,0)</f>
        <v>0</v>
      </c>
      <c r="BH254" s="144">
        <f>IF(N254="sníž. přenesená",J254,0)</f>
        <v>0</v>
      </c>
      <c r="BI254" s="144">
        <f>IF(N254="nulová",J254,0)</f>
        <v>0</v>
      </c>
      <c r="BJ254" s="18" t="s">
        <v>90</v>
      </c>
      <c r="BK254" s="144">
        <f>ROUND(I254*H254,2)</f>
        <v>0</v>
      </c>
      <c r="BL254" s="18" t="s">
        <v>175</v>
      </c>
      <c r="BM254" s="143" t="s">
        <v>3974</v>
      </c>
    </row>
    <row r="255" spans="2:47" s="1" customFormat="1" ht="11.25">
      <c r="B255" s="33"/>
      <c r="D255" s="145" t="s">
        <v>177</v>
      </c>
      <c r="F255" s="146" t="s">
        <v>3921</v>
      </c>
      <c r="I255" s="147"/>
      <c r="L255" s="33"/>
      <c r="M255" s="148"/>
      <c r="T255" s="54"/>
      <c r="AT255" s="18" t="s">
        <v>177</v>
      </c>
      <c r="AU255" s="18" t="s">
        <v>103</v>
      </c>
    </row>
    <row r="256" spans="2:65" s="1" customFormat="1" ht="16.5" customHeight="1">
      <c r="B256" s="33"/>
      <c r="C256" s="180" t="s">
        <v>1075</v>
      </c>
      <c r="D256" s="180" t="s">
        <v>587</v>
      </c>
      <c r="E256" s="181" t="s">
        <v>3975</v>
      </c>
      <c r="F256" s="182" t="s">
        <v>3976</v>
      </c>
      <c r="G256" s="183" t="s">
        <v>312</v>
      </c>
      <c r="H256" s="184">
        <v>1</v>
      </c>
      <c r="I256" s="185"/>
      <c r="J256" s="186">
        <f>ROUND(I256*H256,2)</f>
        <v>0</v>
      </c>
      <c r="K256" s="182" t="s">
        <v>174</v>
      </c>
      <c r="L256" s="187"/>
      <c r="M256" s="188" t="s">
        <v>19</v>
      </c>
      <c r="N256" s="189" t="s">
        <v>46</v>
      </c>
      <c r="P256" s="141">
        <f>O256*H256</f>
        <v>0</v>
      </c>
      <c r="Q256" s="141">
        <v>0.00048</v>
      </c>
      <c r="R256" s="141">
        <f>Q256*H256</f>
        <v>0.00048</v>
      </c>
      <c r="S256" s="141">
        <v>0</v>
      </c>
      <c r="T256" s="142">
        <f>S256*H256</f>
        <v>0</v>
      </c>
      <c r="AR256" s="143" t="s">
        <v>235</v>
      </c>
      <c r="AT256" s="143" t="s">
        <v>587</v>
      </c>
      <c r="AU256" s="143" t="s">
        <v>103</v>
      </c>
      <c r="AY256" s="18" t="s">
        <v>167</v>
      </c>
      <c r="BE256" s="144">
        <f>IF(N256="základní",J256,0)</f>
        <v>0</v>
      </c>
      <c r="BF256" s="144">
        <f>IF(N256="snížená",J256,0)</f>
        <v>0</v>
      </c>
      <c r="BG256" s="144">
        <f>IF(N256="zákl. přenesená",J256,0)</f>
        <v>0</v>
      </c>
      <c r="BH256" s="144">
        <f>IF(N256="sníž. přenesená",J256,0)</f>
        <v>0</v>
      </c>
      <c r="BI256" s="144">
        <f>IF(N256="nulová",J256,0)</f>
        <v>0</v>
      </c>
      <c r="BJ256" s="18" t="s">
        <v>90</v>
      </c>
      <c r="BK256" s="144">
        <f>ROUND(I256*H256,2)</f>
        <v>0</v>
      </c>
      <c r="BL256" s="18" t="s">
        <v>175</v>
      </c>
      <c r="BM256" s="143" t="s">
        <v>3977</v>
      </c>
    </row>
    <row r="257" spans="2:65" s="1" customFormat="1" ht="16.5" customHeight="1">
      <c r="B257" s="33"/>
      <c r="C257" s="132" t="s">
        <v>1080</v>
      </c>
      <c r="D257" s="132" t="s">
        <v>170</v>
      </c>
      <c r="E257" s="133" t="s">
        <v>3978</v>
      </c>
      <c r="F257" s="134" t="s">
        <v>3979</v>
      </c>
      <c r="G257" s="135" t="s">
        <v>312</v>
      </c>
      <c r="H257" s="136">
        <v>1</v>
      </c>
      <c r="I257" s="137"/>
      <c r="J257" s="138">
        <f>ROUND(I257*H257,2)</f>
        <v>0</v>
      </c>
      <c r="K257" s="134" t="s">
        <v>174</v>
      </c>
      <c r="L257" s="33"/>
      <c r="M257" s="139" t="s">
        <v>19</v>
      </c>
      <c r="N257" s="140" t="s">
        <v>46</v>
      </c>
      <c r="P257" s="141">
        <f>O257*H257</f>
        <v>0</v>
      </c>
      <c r="Q257" s="141">
        <v>0</v>
      </c>
      <c r="R257" s="141">
        <f>Q257*H257</f>
        <v>0</v>
      </c>
      <c r="S257" s="141">
        <v>0</v>
      </c>
      <c r="T257" s="142">
        <f>S257*H257</f>
        <v>0</v>
      </c>
      <c r="AR257" s="143" t="s">
        <v>175</v>
      </c>
      <c r="AT257" s="143" t="s">
        <v>170</v>
      </c>
      <c r="AU257" s="143" t="s">
        <v>103</v>
      </c>
      <c r="AY257" s="18" t="s">
        <v>167</v>
      </c>
      <c r="BE257" s="144">
        <f>IF(N257="základní",J257,0)</f>
        <v>0</v>
      </c>
      <c r="BF257" s="144">
        <f>IF(N257="snížená",J257,0)</f>
        <v>0</v>
      </c>
      <c r="BG257" s="144">
        <f>IF(N257="zákl. přenesená",J257,0)</f>
        <v>0</v>
      </c>
      <c r="BH257" s="144">
        <f>IF(N257="sníž. přenesená",J257,0)</f>
        <v>0</v>
      </c>
      <c r="BI257" s="144">
        <f>IF(N257="nulová",J257,0)</f>
        <v>0</v>
      </c>
      <c r="BJ257" s="18" t="s">
        <v>90</v>
      </c>
      <c r="BK257" s="144">
        <f>ROUND(I257*H257,2)</f>
        <v>0</v>
      </c>
      <c r="BL257" s="18" t="s">
        <v>175</v>
      </c>
      <c r="BM257" s="143" t="s">
        <v>3980</v>
      </c>
    </row>
    <row r="258" spans="2:47" s="1" customFormat="1" ht="11.25">
      <c r="B258" s="33"/>
      <c r="D258" s="145" t="s">
        <v>177</v>
      </c>
      <c r="F258" s="146" t="s">
        <v>3981</v>
      </c>
      <c r="I258" s="147"/>
      <c r="L258" s="33"/>
      <c r="M258" s="148"/>
      <c r="T258" s="54"/>
      <c r="AT258" s="18" t="s">
        <v>177</v>
      </c>
      <c r="AU258" s="18" t="s">
        <v>103</v>
      </c>
    </row>
    <row r="259" spans="2:65" s="1" customFormat="1" ht="16.5" customHeight="1">
      <c r="B259" s="33"/>
      <c r="C259" s="180" t="s">
        <v>1085</v>
      </c>
      <c r="D259" s="180" t="s">
        <v>587</v>
      </c>
      <c r="E259" s="181" t="s">
        <v>3982</v>
      </c>
      <c r="F259" s="182" t="s">
        <v>3983</v>
      </c>
      <c r="G259" s="183" t="s">
        <v>312</v>
      </c>
      <c r="H259" s="184">
        <v>1</v>
      </c>
      <c r="I259" s="185"/>
      <c r="J259" s="186">
        <f>ROUND(I259*H259,2)</f>
        <v>0</v>
      </c>
      <c r="K259" s="182" t="s">
        <v>19</v>
      </c>
      <c r="L259" s="187"/>
      <c r="M259" s="188" t="s">
        <v>19</v>
      </c>
      <c r="N259" s="189" t="s">
        <v>46</v>
      </c>
      <c r="P259" s="141">
        <f>O259*H259</f>
        <v>0</v>
      </c>
      <c r="Q259" s="141">
        <v>0.00015</v>
      </c>
      <c r="R259" s="141">
        <f>Q259*H259</f>
        <v>0.00015</v>
      </c>
      <c r="S259" s="141">
        <v>0</v>
      </c>
      <c r="T259" s="142">
        <f>S259*H259</f>
        <v>0</v>
      </c>
      <c r="AR259" s="143" t="s">
        <v>235</v>
      </c>
      <c r="AT259" s="143" t="s">
        <v>587</v>
      </c>
      <c r="AU259" s="143" t="s">
        <v>103</v>
      </c>
      <c r="AY259" s="18" t="s">
        <v>167</v>
      </c>
      <c r="BE259" s="144">
        <f>IF(N259="základní",J259,0)</f>
        <v>0</v>
      </c>
      <c r="BF259" s="144">
        <f>IF(N259="snížená",J259,0)</f>
        <v>0</v>
      </c>
      <c r="BG259" s="144">
        <f>IF(N259="zákl. přenesená",J259,0)</f>
        <v>0</v>
      </c>
      <c r="BH259" s="144">
        <f>IF(N259="sníž. přenesená",J259,0)</f>
        <v>0</v>
      </c>
      <c r="BI259" s="144">
        <f>IF(N259="nulová",J259,0)</f>
        <v>0</v>
      </c>
      <c r="BJ259" s="18" t="s">
        <v>90</v>
      </c>
      <c r="BK259" s="144">
        <f>ROUND(I259*H259,2)</f>
        <v>0</v>
      </c>
      <c r="BL259" s="18" t="s">
        <v>175</v>
      </c>
      <c r="BM259" s="143" t="s">
        <v>3984</v>
      </c>
    </row>
    <row r="260" spans="2:63" s="11" customFormat="1" ht="20.85" customHeight="1">
      <c r="B260" s="120"/>
      <c r="D260" s="121" t="s">
        <v>73</v>
      </c>
      <c r="E260" s="130" t="s">
        <v>3985</v>
      </c>
      <c r="F260" s="130" t="s">
        <v>3986</v>
      </c>
      <c r="I260" s="123"/>
      <c r="J260" s="131">
        <f>BK260</f>
        <v>0</v>
      </c>
      <c r="L260" s="120"/>
      <c r="M260" s="125"/>
      <c r="P260" s="126">
        <f>P261</f>
        <v>0</v>
      </c>
      <c r="R260" s="126">
        <f>R261</f>
        <v>0</v>
      </c>
      <c r="T260" s="127">
        <f>T261</f>
        <v>0</v>
      </c>
      <c r="AR260" s="121" t="s">
        <v>82</v>
      </c>
      <c r="AT260" s="128" t="s">
        <v>73</v>
      </c>
      <c r="AU260" s="128" t="s">
        <v>90</v>
      </c>
      <c r="AY260" s="121" t="s">
        <v>167</v>
      </c>
      <c r="BK260" s="129">
        <f>BK261</f>
        <v>0</v>
      </c>
    </row>
    <row r="261" spans="2:65" s="1" customFormat="1" ht="16.5" customHeight="1">
      <c r="B261" s="33"/>
      <c r="C261" s="180" t="s">
        <v>1098</v>
      </c>
      <c r="D261" s="180" t="s">
        <v>587</v>
      </c>
      <c r="E261" s="181" t="s">
        <v>3987</v>
      </c>
      <c r="F261" s="182" t="s">
        <v>3973</v>
      </c>
      <c r="G261" s="183" t="s">
        <v>3097</v>
      </c>
      <c r="H261" s="184">
        <v>1</v>
      </c>
      <c r="I261" s="185"/>
      <c r="J261" s="186">
        <f>ROUND(I261*H261,2)</f>
        <v>0</v>
      </c>
      <c r="K261" s="182" t="s">
        <v>19</v>
      </c>
      <c r="L261" s="187"/>
      <c r="M261" s="188" t="s">
        <v>19</v>
      </c>
      <c r="N261" s="189" t="s">
        <v>46</v>
      </c>
      <c r="P261" s="141">
        <f>O261*H261</f>
        <v>0</v>
      </c>
      <c r="Q261" s="141">
        <v>0</v>
      </c>
      <c r="R261" s="141">
        <f>Q261*H261</f>
        <v>0</v>
      </c>
      <c r="S261" s="141">
        <v>0</v>
      </c>
      <c r="T261" s="142">
        <f>S261*H261</f>
        <v>0</v>
      </c>
      <c r="AR261" s="143" t="s">
        <v>235</v>
      </c>
      <c r="AT261" s="143" t="s">
        <v>587</v>
      </c>
      <c r="AU261" s="143" t="s">
        <v>103</v>
      </c>
      <c r="AY261" s="18" t="s">
        <v>167</v>
      </c>
      <c r="BE261" s="144">
        <f>IF(N261="základní",J261,0)</f>
        <v>0</v>
      </c>
      <c r="BF261" s="144">
        <f>IF(N261="snížená",J261,0)</f>
        <v>0</v>
      </c>
      <c r="BG261" s="144">
        <f>IF(N261="zákl. přenesená",J261,0)</f>
        <v>0</v>
      </c>
      <c r="BH261" s="144">
        <f>IF(N261="sníž. přenesená",J261,0)</f>
        <v>0</v>
      </c>
      <c r="BI261" s="144">
        <f>IF(N261="nulová",J261,0)</f>
        <v>0</v>
      </c>
      <c r="BJ261" s="18" t="s">
        <v>90</v>
      </c>
      <c r="BK261" s="144">
        <f>ROUND(I261*H261,2)</f>
        <v>0</v>
      </c>
      <c r="BL261" s="18" t="s">
        <v>175</v>
      </c>
      <c r="BM261" s="143" t="s">
        <v>3988</v>
      </c>
    </row>
    <row r="262" spans="2:63" s="11" customFormat="1" ht="20.85" customHeight="1">
      <c r="B262" s="120"/>
      <c r="D262" s="121" t="s">
        <v>73</v>
      </c>
      <c r="E262" s="130" t="s">
        <v>3989</v>
      </c>
      <c r="F262" s="130" t="s">
        <v>3990</v>
      </c>
      <c r="I262" s="123"/>
      <c r="J262" s="131">
        <f>BK262</f>
        <v>0</v>
      </c>
      <c r="L262" s="120"/>
      <c r="M262" s="125"/>
      <c r="P262" s="126">
        <f>SUM(P263:P270)</f>
        <v>0</v>
      </c>
      <c r="R262" s="126">
        <f>SUM(R263:R270)</f>
        <v>0</v>
      </c>
      <c r="T262" s="127">
        <f>SUM(T263:T270)</f>
        <v>0</v>
      </c>
      <c r="AR262" s="121" t="s">
        <v>82</v>
      </c>
      <c r="AT262" s="128" t="s">
        <v>73</v>
      </c>
      <c r="AU262" s="128" t="s">
        <v>90</v>
      </c>
      <c r="AY262" s="121" t="s">
        <v>167</v>
      </c>
      <c r="BK262" s="129">
        <f>SUM(BK263:BK270)</f>
        <v>0</v>
      </c>
    </row>
    <row r="263" spans="2:65" s="1" customFormat="1" ht="21.75" customHeight="1">
      <c r="B263" s="33"/>
      <c r="C263" s="132" t="s">
        <v>1106</v>
      </c>
      <c r="D263" s="132" t="s">
        <v>170</v>
      </c>
      <c r="E263" s="133" t="s">
        <v>3918</v>
      </c>
      <c r="F263" s="134" t="s">
        <v>3919</v>
      </c>
      <c r="G263" s="135" t="s">
        <v>312</v>
      </c>
      <c r="H263" s="136">
        <v>1</v>
      </c>
      <c r="I263" s="137"/>
      <c r="J263" s="138">
        <f>ROUND(I263*H263,2)</f>
        <v>0</v>
      </c>
      <c r="K263" s="134" t="s">
        <v>174</v>
      </c>
      <c r="L263" s="33"/>
      <c r="M263" s="139" t="s">
        <v>19</v>
      </c>
      <c r="N263" s="140" t="s">
        <v>46</v>
      </c>
      <c r="P263" s="141">
        <f>O263*H263</f>
        <v>0</v>
      </c>
      <c r="Q263" s="141">
        <v>0</v>
      </c>
      <c r="R263" s="141">
        <f>Q263*H263</f>
        <v>0</v>
      </c>
      <c r="S263" s="141">
        <v>0</v>
      </c>
      <c r="T263" s="142">
        <f>S263*H263</f>
        <v>0</v>
      </c>
      <c r="AR263" s="143" t="s">
        <v>175</v>
      </c>
      <c r="AT263" s="143" t="s">
        <v>170</v>
      </c>
      <c r="AU263" s="143" t="s">
        <v>103</v>
      </c>
      <c r="AY263" s="18" t="s">
        <v>167</v>
      </c>
      <c r="BE263" s="144">
        <f>IF(N263="základní",J263,0)</f>
        <v>0</v>
      </c>
      <c r="BF263" s="144">
        <f>IF(N263="snížená",J263,0)</f>
        <v>0</v>
      </c>
      <c r="BG263" s="144">
        <f>IF(N263="zákl. přenesená",J263,0)</f>
        <v>0</v>
      </c>
      <c r="BH263" s="144">
        <f>IF(N263="sníž. přenesená",J263,0)</f>
        <v>0</v>
      </c>
      <c r="BI263" s="144">
        <f>IF(N263="nulová",J263,0)</f>
        <v>0</v>
      </c>
      <c r="BJ263" s="18" t="s">
        <v>90</v>
      </c>
      <c r="BK263" s="144">
        <f>ROUND(I263*H263,2)</f>
        <v>0</v>
      </c>
      <c r="BL263" s="18" t="s">
        <v>175</v>
      </c>
      <c r="BM263" s="143" t="s">
        <v>3991</v>
      </c>
    </row>
    <row r="264" spans="2:47" s="1" customFormat="1" ht="11.25">
      <c r="B264" s="33"/>
      <c r="D264" s="145" t="s">
        <v>177</v>
      </c>
      <c r="F264" s="146" t="s">
        <v>3921</v>
      </c>
      <c r="I264" s="147"/>
      <c r="L264" s="33"/>
      <c r="M264" s="148"/>
      <c r="T264" s="54"/>
      <c r="AT264" s="18" t="s">
        <v>177</v>
      </c>
      <c r="AU264" s="18" t="s">
        <v>103</v>
      </c>
    </row>
    <row r="265" spans="2:65" s="1" customFormat="1" ht="16.5" customHeight="1">
      <c r="B265" s="33"/>
      <c r="C265" s="180" t="s">
        <v>1115</v>
      </c>
      <c r="D265" s="180" t="s">
        <v>587</v>
      </c>
      <c r="E265" s="181" t="s">
        <v>3992</v>
      </c>
      <c r="F265" s="182" t="s">
        <v>3993</v>
      </c>
      <c r="G265" s="183" t="s">
        <v>3097</v>
      </c>
      <c r="H265" s="184">
        <v>1</v>
      </c>
      <c r="I265" s="185"/>
      <c r="J265" s="186">
        <f>ROUND(I265*H265,2)</f>
        <v>0</v>
      </c>
      <c r="K265" s="182" t="s">
        <v>19</v>
      </c>
      <c r="L265" s="187"/>
      <c r="M265" s="188" t="s">
        <v>19</v>
      </c>
      <c r="N265" s="189" t="s">
        <v>46</v>
      </c>
      <c r="P265" s="141">
        <f>O265*H265</f>
        <v>0</v>
      </c>
      <c r="Q265" s="141">
        <v>0</v>
      </c>
      <c r="R265" s="141">
        <f>Q265*H265</f>
        <v>0</v>
      </c>
      <c r="S265" s="141">
        <v>0</v>
      </c>
      <c r="T265" s="142">
        <f>S265*H265</f>
        <v>0</v>
      </c>
      <c r="AR265" s="143" t="s">
        <v>235</v>
      </c>
      <c r="AT265" s="143" t="s">
        <v>587</v>
      </c>
      <c r="AU265" s="143" t="s">
        <v>103</v>
      </c>
      <c r="AY265" s="18" t="s">
        <v>167</v>
      </c>
      <c r="BE265" s="144">
        <f>IF(N265="základní",J265,0)</f>
        <v>0</v>
      </c>
      <c r="BF265" s="144">
        <f>IF(N265="snížená",J265,0)</f>
        <v>0</v>
      </c>
      <c r="BG265" s="144">
        <f>IF(N265="zákl. přenesená",J265,0)</f>
        <v>0</v>
      </c>
      <c r="BH265" s="144">
        <f>IF(N265="sníž. přenesená",J265,0)</f>
        <v>0</v>
      </c>
      <c r="BI265" s="144">
        <f>IF(N265="nulová",J265,0)</f>
        <v>0</v>
      </c>
      <c r="BJ265" s="18" t="s">
        <v>90</v>
      </c>
      <c r="BK265" s="144">
        <f>ROUND(I265*H265,2)</f>
        <v>0</v>
      </c>
      <c r="BL265" s="18" t="s">
        <v>175</v>
      </c>
      <c r="BM265" s="143" t="s">
        <v>3994</v>
      </c>
    </row>
    <row r="266" spans="2:65" s="1" customFormat="1" ht="16.5" customHeight="1">
      <c r="B266" s="33"/>
      <c r="C266" s="132" t="s">
        <v>1125</v>
      </c>
      <c r="D266" s="132" t="s">
        <v>170</v>
      </c>
      <c r="E266" s="133" t="s">
        <v>3935</v>
      </c>
      <c r="F266" s="134" t="s">
        <v>3936</v>
      </c>
      <c r="G266" s="135" t="s">
        <v>312</v>
      </c>
      <c r="H266" s="136">
        <v>5</v>
      </c>
      <c r="I266" s="137"/>
      <c r="J266" s="138">
        <f>ROUND(I266*H266,2)</f>
        <v>0</v>
      </c>
      <c r="K266" s="134" t="s">
        <v>174</v>
      </c>
      <c r="L266" s="33"/>
      <c r="M266" s="139" t="s">
        <v>19</v>
      </c>
      <c r="N266" s="140" t="s">
        <v>46</v>
      </c>
      <c r="P266" s="141">
        <f>O266*H266</f>
        <v>0</v>
      </c>
      <c r="Q266" s="141">
        <v>0</v>
      </c>
      <c r="R266" s="141">
        <f>Q266*H266</f>
        <v>0</v>
      </c>
      <c r="S266" s="141">
        <v>0</v>
      </c>
      <c r="T266" s="142">
        <f>S266*H266</f>
        <v>0</v>
      </c>
      <c r="AR266" s="143" t="s">
        <v>175</v>
      </c>
      <c r="AT266" s="143" t="s">
        <v>170</v>
      </c>
      <c r="AU266" s="143" t="s">
        <v>103</v>
      </c>
      <c r="AY266" s="18" t="s">
        <v>167</v>
      </c>
      <c r="BE266" s="144">
        <f>IF(N266="základní",J266,0)</f>
        <v>0</v>
      </c>
      <c r="BF266" s="144">
        <f>IF(N266="snížená",J266,0)</f>
        <v>0</v>
      </c>
      <c r="BG266" s="144">
        <f>IF(N266="zákl. přenesená",J266,0)</f>
        <v>0</v>
      </c>
      <c r="BH266" s="144">
        <f>IF(N266="sníž. přenesená",J266,0)</f>
        <v>0</v>
      </c>
      <c r="BI266" s="144">
        <f>IF(N266="nulová",J266,0)</f>
        <v>0</v>
      </c>
      <c r="BJ266" s="18" t="s">
        <v>90</v>
      </c>
      <c r="BK266" s="144">
        <f>ROUND(I266*H266,2)</f>
        <v>0</v>
      </c>
      <c r="BL266" s="18" t="s">
        <v>175</v>
      </c>
      <c r="BM266" s="143" t="s">
        <v>3995</v>
      </c>
    </row>
    <row r="267" spans="2:47" s="1" customFormat="1" ht="11.25">
      <c r="B267" s="33"/>
      <c r="D267" s="145" t="s">
        <v>177</v>
      </c>
      <c r="F267" s="146" t="s">
        <v>3938</v>
      </c>
      <c r="I267" s="147"/>
      <c r="L267" s="33"/>
      <c r="M267" s="148"/>
      <c r="T267" s="54"/>
      <c r="AT267" s="18" t="s">
        <v>177</v>
      </c>
      <c r="AU267" s="18" t="s">
        <v>103</v>
      </c>
    </row>
    <row r="268" spans="2:65" s="1" customFormat="1" ht="16.5" customHeight="1">
      <c r="B268" s="33"/>
      <c r="C268" s="180" t="s">
        <v>1134</v>
      </c>
      <c r="D268" s="180" t="s">
        <v>587</v>
      </c>
      <c r="E268" s="181" t="s">
        <v>3996</v>
      </c>
      <c r="F268" s="182" t="s">
        <v>3997</v>
      </c>
      <c r="G268" s="183" t="s">
        <v>3097</v>
      </c>
      <c r="H268" s="184">
        <v>1</v>
      </c>
      <c r="I268" s="185"/>
      <c r="J268" s="186">
        <f>ROUND(I268*H268,2)</f>
        <v>0</v>
      </c>
      <c r="K268" s="182" t="s">
        <v>19</v>
      </c>
      <c r="L268" s="187"/>
      <c r="M268" s="188" t="s">
        <v>19</v>
      </c>
      <c r="N268" s="189" t="s">
        <v>46</v>
      </c>
      <c r="P268" s="141">
        <f>O268*H268</f>
        <v>0</v>
      </c>
      <c r="Q268" s="141">
        <v>0</v>
      </c>
      <c r="R268" s="141">
        <f>Q268*H268</f>
        <v>0</v>
      </c>
      <c r="S268" s="141">
        <v>0</v>
      </c>
      <c r="T268" s="142">
        <f>S268*H268</f>
        <v>0</v>
      </c>
      <c r="AR268" s="143" t="s">
        <v>235</v>
      </c>
      <c r="AT268" s="143" t="s">
        <v>587</v>
      </c>
      <c r="AU268" s="143" t="s">
        <v>103</v>
      </c>
      <c r="AY268" s="18" t="s">
        <v>167</v>
      </c>
      <c r="BE268" s="144">
        <f>IF(N268="základní",J268,0)</f>
        <v>0</v>
      </c>
      <c r="BF268" s="144">
        <f>IF(N268="snížená",J268,0)</f>
        <v>0</v>
      </c>
      <c r="BG268" s="144">
        <f>IF(N268="zákl. přenesená",J268,0)</f>
        <v>0</v>
      </c>
      <c r="BH268" s="144">
        <f>IF(N268="sníž. přenesená",J268,0)</f>
        <v>0</v>
      </c>
      <c r="BI268" s="144">
        <f>IF(N268="nulová",J268,0)</f>
        <v>0</v>
      </c>
      <c r="BJ268" s="18" t="s">
        <v>90</v>
      </c>
      <c r="BK268" s="144">
        <f>ROUND(I268*H268,2)</f>
        <v>0</v>
      </c>
      <c r="BL268" s="18" t="s">
        <v>175</v>
      </c>
      <c r="BM268" s="143" t="s">
        <v>3998</v>
      </c>
    </row>
    <row r="269" spans="2:65" s="1" customFormat="1" ht="24.2" customHeight="1">
      <c r="B269" s="33"/>
      <c r="C269" s="180" t="s">
        <v>1150</v>
      </c>
      <c r="D269" s="180" t="s">
        <v>587</v>
      </c>
      <c r="E269" s="181" t="s">
        <v>3999</v>
      </c>
      <c r="F269" s="182" t="s">
        <v>4000</v>
      </c>
      <c r="G269" s="183" t="s">
        <v>3097</v>
      </c>
      <c r="H269" s="184">
        <v>1</v>
      </c>
      <c r="I269" s="185"/>
      <c r="J269" s="186">
        <f>ROUND(I269*H269,2)</f>
        <v>0</v>
      </c>
      <c r="K269" s="182" t="s">
        <v>19</v>
      </c>
      <c r="L269" s="187"/>
      <c r="M269" s="188" t="s">
        <v>19</v>
      </c>
      <c r="N269" s="189" t="s">
        <v>46</v>
      </c>
      <c r="P269" s="141">
        <f>O269*H269</f>
        <v>0</v>
      </c>
      <c r="Q269" s="141">
        <v>0</v>
      </c>
      <c r="R269" s="141">
        <f>Q269*H269</f>
        <v>0</v>
      </c>
      <c r="S269" s="141">
        <v>0</v>
      </c>
      <c r="T269" s="142">
        <f>S269*H269</f>
        <v>0</v>
      </c>
      <c r="AR269" s="143" t="s">
        <v>235</v>
      </c>
      <c r="AT269" s="143" t="s">
        <v>587</v>
      </c>
      <c r="AU269" s="143" t="s">
        <v>103</v>
      </c>
      <c r="AY269" s="18" t="s">
        <v>167</v>
      </c>
      <c r="BE269" s="144">
        <f>IF(N269="základní",J269,0)</f>
        <v>0</v>
      </c>
      <c r="BF269" s="144">
        <f>IF(N269="snížená",J269,0)</f>
        <v>0</v>
      </c>
      <c r="BG269" s="144">
        <f>IF(N269="zákl. přenesená",J269,0)</f>
        <v>0</v>
      </c>
      <c r="BH269" s="144">
        <f>IF(N269="sníž. přenesená",J269,0)</f>
        <v>0</v>
      </c>
      <c r="BI269" s="144">
        <f>IF(N269="nulová",J269,0)</f>
        <v>0</v>
      </c>
      <c r="BJ269" s="18" t="s">
        <v>90</v>
      </c>
      <c r="BK269" s="144">
        <f>ROUND(I269*H269,2)</f>
        <v>0</v>
      </c>
      <c r="BL269" s="18" t="s">
        <v>175</v>
      </c>
      <c r="BM269" s="143" t="s">
        <v>4001</v>
      </c>
    </row>
    <row r="270" spans="2:65" s="1" customFormat="1" ht="16.5" customHeight="1">
      <c r="B270" s="33"/>
      <c r="C270" s="180" t="s">
        <v>1159</v>
      </c>
      <c r="D270" s="180" t="s">
        <v>587</v>
      </c>
      <c r="E270" s="181" t="s">
        <v>4002</v>
      </c>
      <c r="F270" s="182" t="s">
        <v>4003</v>
      </c>
      <c r="G270" s="183" t="s">
        <v>3097</v>
      </c>
      <c r="H270" s="184">
        <v>3</v>
      </c>
      <c r="I270" s="185"/>
      <c r="J270" s="186">
        <f>ROUND(I270*H270,2)</f>
        <v>0</v>
      </c>
      <c r="K270" s="182" t="s">
        <v>19</v>
      </c>
      <c r="L270" s="187"/>
      <c r="M270" s="188" t="s">
        <v>19</v>
      </c>
      <c r="N270" s="189" t="s">
        <v>46</v>
      </c>
      <c r="P270" s="141">
        <f>O270*H270</f>
        <v>0</v>
      </c>
      <c r="Q270" s="141">
        <v>0</v>
      </c>
      <c r="R270" s="141">
        <f>Q270*H270</f>
        <v>0</v>
      </c>
      <c r="S270" s="141">
        <v>0</v>
      </c>
      <c r="T270" s="142">
        <f>S270*H270</f>
        <v>0</v>
      </c>
      <c r="AR270" s="143" t="s">
        <v>235</v>
      </c>
      <c r="AT270" s="143" t="s">
        <v>587</v>
      </c>
      <c r="AU270" s="143" t="s">
        <v>103</v>
      </c>
      <c r="AY270" s="18" t="s">
        <v>167</v>
      </c>
      <c r="BE270" s="144">
        <f>IF(N270="základní",J270,0)</f>
        <v>0</v>
      </c>
      <c r="BF270" s="144">
        <f>IF(N270="snížená",J270,0)</f>
        <v>0</v>
      </c>
      <c r="BG270" s="144">
        <f>IF(N270="zákl. přenesená",J270,0)</f>
        <v>0</v>
      </c>
      <c r="BH270" s="144">
        <f>IF(N270="sníž. přenesená",J270,0)</f>
        <v>0</v>
      </c>
      <c r="BI270" s="144">
        <f>IF(N270="nulová",J270,0)</f>
        <v>0</v>
      </c>
      <c r="BJ270" s="18" t="s">
        <v>90</v>
      </c>
      <c r="BK270" s="144">
        <f>ROUND(I270*H270,2)</f>
        <v>0</v>
      </c>
      <c r="BL270" s="18" t="s">
        <v>175</v>
      </c>
      <c r="BM270" s="143" t="s">
        <v>4004</v>
      </c>
    </row>
    <row r="271" spans="2:63" s="11" customFormat="1" ht="22.9" customHeight="1">
      <c r="B271" s="120"/>
      <c r="D271" s="121" t="s">
        <v>73</v>
      </c>
      <c r="E271" s="130" t="s">
        <v>4005</v>
      </c>
      <c r="F271" s="130" t="s">
        <v>4006</v>
      </c>
      <c r="I271" s="123"/>
      <c r="J271" s="131">
        <f>BK271</f>
        <v>0</v>
      </c>
      <c r="L271" s="120"/>
      <c r="M271" s="125"/>
      <c r="P271" s="126">
        <f>P272+SUM(P273:P287)</f>
        <v>0</v>
      </c>
      <c r="R271" s="126">
        <f>R272+SUM(R273:R287)</f>
        <v>0.5061599999999999</v>
      </c>
      <c r="T271" s="127">
        <f>T272+SUM(T273:T287)</f>
        <v>0.24880000000000002</v>
      </c>
      <c r="AR271" s="121" t="s">
        <v>82</v>
      </c>
      <c r="AT271" s="128" t="s">
        <v>73</v>
      </c>
      <c r="AU271" s="128" t="s">
        <v>82</v>
      </c>
      <c r="AY271" s="121" t="s">
        <v>167</v>
      </c>
      <c r="BK271" s="129">
        <f>BK272+SUM(BK273:BK287)</f>
        <v>0</v>
      </c>
    </row>
    <row r="272" spans="2:65" s="1" customFormat="1" ht="16.5" customHeight="1">
      <c r="B272" s="33"/>
      <c r="C272" s="132" t="s">
        <v>1166</v>
      </c>
      <c r="D272" s="132" t="s">
        <v>170</v>
      </c>
      <c r="E272" s="133" t="s">
        <v>4007</v>
      </c>
      <c r="F272" s="134" t="s">
        <v>4008</v>
      </c>
      <c r="G272" s="135" t="s">
        <v>368</v>
      </c>
      <c r="H272" s="136">
        <v>300</v>
      </c>
      <c r="I272" s="137"/>
      <c r="J272" s="138">
        <f>ROUND(I272*H272,2)</f>
        <v>0</v>
      </c>
      <c r="K272" s="134" t="s">
        <v>174</v>
      </c>
      <c r="L272" s="33"/>
      <c r="M272" s="139" t="s">
        <v>19</v>
      </c>
      <c r="N272" s="140" t="s">
        <v>46</v>
      </c>
      <c r="P272" s="141">
        <f>O272*H272</f>
        <v>0</v>
      </c>
      <c r="Q272" s="141">
        <v>0</v>
      </c>
      <c r="R272" s="141">
        <f>Q272*H272</f>
        <v>0</v>
      </c>
      <c r="S272" s="141">
        <v>0</v>
      </c>
      <c r="T272" s="142">
        <f>S272*H272</f>
        <v>0</v>
      </c>
      <c r="AR272" s="143" t="s">
        <v>309</v>
      </c>
      <c r="AT272" s="143" t="s">
        <v>170</v>
      </c>
      <c r="AU272" s="143" t="s">
        <v>90</v>
      </c>
      <c r="AY272" s="18" t="s">
        <v>167</v>
      </c>
      <c r="BE272" s="144">
        <f>IF(N272="základní",J272,0)</f>
        <v>0</v>
      </c>
      <c r="BF272" s="144">
        <f>IF(N272="snížená",J272,0)</f>
        <v>0</v>
      </c>
      <c r="BG272" s="144">
        <f>IF(N272="zákl. přenesená",J272,0)</f>
        <v>0</v>
      </c>
      <c r="BH272" s="144">
        <f>IF(N272="sníž. přenesená",J272,0)</f>
        <v>0</v>
      </c>
      <c r="BI272" s="144">
        <f>IF(N272="nulová",J272,0)</f>
        <v>0</v>
      </c>
      <c r="BJ272" s="18" t="s">
        <v>90</v>
      </c>
      <c r="BK272" s="144">
        <f>ROUND(I272*H272,2)</f>
        <v>0</v>
      </c>
      <c r="BL272" s="18" t="s">
        <v>309</v>
      </c>
      <c r="BM272" s="143" t="s">
        <v>4009</v>
      </c>
    </row>
    <row r="273" spans="2:47" s="1" customFormat="1" ht="11.25">
      <c r="B273" s="33"/>
      <c r="D273" s="145" t="s">
        <v>177</v>
      </c>
      <c r="F273" s="146" t="s">
        <v>4010</v>
      </c>
      <c r="I273" s="147"/>
      <c r="L273" s="33"/>
      <c r="M273" s="148"/>
      <c r="T273" s="54"/>
      <c r="AT273" s="18" t="s">
        <v>177</v>
      </c>
      <c r="AU273" s="18" t="s">
        <v>90</v>
      </c>
    </row>
    <row r="274" spans="2:65" s="1" customFormat="1" ht="16.5" customHeight="1">
      <c r="B274" s="33"/>
      <c r="C274" s="180" t="s">
        <v>1175</v>
      </c>
      <c r="D274" s="180" t="s">
        <v>587</v>
      </c>
      <c r="E274" s="181" t="s">
        <v>4011</v>
      </c>
      <c r="F274" s="182" t="s">
        <v>4012</v>
      </c>
      <c r="G274" s="183" t="s">
        <v>4013</v>
      </c>
      <c r="H274" s="184">
        <v>120</v>
      </c>
      <c r="I274" s="185"/>
      <c r="J274" s="186">
        <f>ROUND(I274*H274,2)</f>
        <v>0</v>
      </c>
      <c r="K274" s="182" t="s">
        <v>174</v>
      </c>
      <c r="L274" s="187"/>
      <c r="M274" s="188" t="s">
        <v>19</v>
      </c>
      <c r="N274" s="189" t="s">
        <v>46</v>
      </c>
      <c r="P274" s="141">
        <f>O274*H274</f>
        <v>0</v>
      </c>
      <c r="Q274" s="141">
        <v>0.001</v>
      </c>
      <c r="R274" s="141">
        <f>Q274*H274</f>
        <v>0.12</v>
      </c>
      <c r="S274" s="141">
        <v>0</v>
      </c>
      <c r="T274" s="142">
        <f>S274*H274</f>
        <v>0</v>
      </c>
      <c r="AR274" s="143" t="s">
        <v>437</v>
      </c>
      <c r="AT274" s="143" t="s">
        <v>587</v>
      </c>
      <c r="AU274" s="143" t="s">
        <v>90</v>
      </c>
      <c r="AY274" s="18" t="s">
        <v>167</v>
      </c>
      <c r="BE274" s="144">
        <f>IF(N274="základní",J274,0)</f>
        <v>0</v>
      </c>
      <c r="BF274" s="144">
        <f>IF(N274="snížená",J274,0)</f>
        <v>0</v>
      </c>
      <c r="BG274" s="144">
        <f>IF(N274="zákl. přenesená",J274,0)</f>
        <v>0</v>
      </c>
      <c r="BH274" s="144">
        <f>IF(N274="sníž. přenesená",J274,0)</f>
        <v>0</v>
      </c>
      <c r="BI274" s="144">
        <f>IF(N274="nulová",J274,0)</f>
        <v>0</v>
      </c>
      <c r="BJ274" s="18" t="s">
        <v>90</v>
      </c>
      <c r="BK274" s="144">
        <f>ROUND(I274*H274,2)</f>
        <v>0</v>
      </c>
      <c r="BL274" s="18" t="s">
        <v>309</v>
      </c>
      <c r="BM274" s="143" t="s">
        <v>4014</v>
      </c>
    </row>
    <row r="275" spans="2:65" s="1" customFormat="1" ht="16.5" customHeight="1">
      <c r="B275" s="33"/>
      <c r="C275" s="180" t="s">
        <v>1182</v>
      </c>
      <c r="D275" s="180" t="s">
        <v>587</v>
      </c>
      <c r="E275" s="181" t="s">
        <v>4015</v>
      </c>
      <c r="F275" s="182" t="s">
        <v>4016</v>
      </c>
      <c r="G275" s="183" t="s">
        <v>312</v>
      </c>
      <c r="H275" s="184">
        <v>343</v>
      </c>
      <c r="I275" s="185"/>
      <c r="J275" s="186">
        <f>ROUND(I275*H275,2)</f>
        <v>0</v>
      </c>
      <c r="K275" s="182" t="s">
        <v>174</v>
      </c>
      <c r="L275" s="187"/>
      <c r="M275" s="188" t="s">
        <v>19</v>
      </c>
      <c r="N275" s="189" t="s">
        <v>46</v>
      </c>
      <c r="P275" s="141">
        <f>O275*H275</f>
        <v>0</v>
      </c>
      <c r="Q275" s="141">
        <v>0.00014</v>
      </c>
      <c r="R275" s="141">
        <f>Q275*H275</f>
        <v>0.04801999999999999</v>
      </c>
      <c r="S275" s="141">
        <v>0</v>
      </c>
      <c r="T275" s="142">
        <f>S275*H275</f>
        <v>0</v>
      </c>
      <c r="AR275" s="143" t="s">
        <v>437</v>
      </c>
      <c r="AT275" s="143" t="s">
        <v>587</v>
      </c>
      <c r="AU275" s="143" t="s">
        <v>90</v>
      </c>
      <c r="AY275" s="18" t="s">
        <v>167</v>
      </c>
      <c r="BE275" s="144">
        <f>IF(N275="základní",J275,0)</f>
        <v>0</v>
      </c>
      <c r="BF275" s="144">
        <f>IF(N275="snížená",J275,0)</f>
        <v>0</v>
      </c>
      <c r="BG275" s="144">
        <f>IF(N275="zákl. přenesená",J275,0)</f>
        <v>0</v>
      </c>
      <c r="BH275" s="144">
        <f>IF(N275="sníž. přenesená",J275,0)</f>
        <v>0</v>
      </c>
      <c r="BI275" s="144">
        <f>IF(N275="nulová",J275,0)</f>
        <v>0</v>
      </c>
      <c r="BJ275" s="18" t="s">
        <v>90</v>
      </c>
      <c r="BK275" s="144">
        <f>ROUND(I275*H275,2)</f>
        <v>0</v>
      </c>
      <c r="BL275" s="18" t="s">
        <v>309</v>
      </c>
      <c r="BM275" s="143" t="s">
        <v>4017</v>
      </c>
    </row>
    <row r="276" spans="2:65" s="1" customFormat="1" ht="21.75" customHeight="1">
      <c r="B276" s="33"/>
      <c r="C276" s="180" t="s">
        <v>1189</v>
      </c>
      <c r="D276" s="180" t="s">
        <v>587</v>
      </c>
      <c r="E276" s="181" t="s">
        <v>4018</v>
      </c>
      <c r="F276" s="182" t="s">
        <v>4019</v>
      </c>
      <c r="G276" s="183" t="s">
        <v>312</v>
      </c>
      <c r="H276" s="184">
        <v>100</v>
      </c>
      <c r="I276" s="185"/>
      <c r="J276" s="186">
        <f>ROUND(I276*H276,2)</f>
        <v>0</v>
      </c>
      <c r="K276" s="182" t="s">
        <v>174</v>
      </c>
      <c r="L276" s="187"/>
      <c r="M276" s="188" t="s">
        <v>19</v>
      </c>
      <c r="N276" s="189" t="s">
        <v>46</v>
      </c>
      <c r="P276" s="141">
        <f>O276*H276</f>
        <v>0</v>
      </c>
      <c r="Q276" s="141">
        <v>0.001</v>
      </c>
      <c r="R276" s="141">
        <f>Q276*H276</f>
        <v>0.1</v>
      </c>
      <c r="S276" s="141">
        <v>0</v>
      </c>
      <c r="T276" s="142">
        <f>S276*H276</f>
        <v>0</v>
      </c>
      <c r="AR276" s="143" t="s">
        <v>437</v>
      </c>
      <c r="AT276" s="143" t="s">
        <v>587</v>
      </c>
      <c r="AU276" s="143" t="s">
        <v>90</v>
      </c>
      <c r="AY276" s="18" t="s">
        <v>167</v>
      </c>
      <c r="BE276" s="144">
        <f>IF(N276="základní",J276,0)</f>
        <v>0</v>
      </c>
      <c r="BF276" s="144">
        <f>IF(N276="snížená",J276,0)</f>
        <v>0</v>
      </c>
      <c r="BG276" s="144">
        <f>IF(N276="zákl. přenesená",J276,0)</f>
        <v>0</v>
      </c>
      <c r="BH276" s="144">
        <f>IF(N276="sníž. přenesená",J276,0)</f>
        <v>0</v>
      </c>
      <c r="BI276" s="144">
        <f>IF(N276="nulová",J276,0)</f>
        <v>0</v>
      </c>
      <c r="BJ276" s="18" t="s">
        <v>90</v>
      </c>
      <c r="BK276" s="144">
        <f>ROUND(I276*H276,2)</f>
        <v>0</v>
      </c>
      <c r="BL276" s="18" t="s">
        <v>309</v>
      </c>
      <c r="BM276" s="143" t="s">
        <v>4020</v>
      </c>
    </row>
    <row r="277" spans="2:65" s="1" customFormat="1" ht="16.5" customHeight="1">
      <c r="B277" s="33"/>
      <c r="C277" s="180" t="s">
        <v>1197</v>
      </c>
      <c r="D277" s="180" t="s">
        <v>587</v>
      </c>
      <c r="E277" s="181" t="s">
        <v>4021</v>
      </c>
      <c r="F277" s="182" t="s">
        <v>4022</v>
      </c>
      <c r="G277" s="183" t="s">
        <v>312</v>
      </c>
      <c r="H277" s="184">
        <v>18</v>
      </c>
      <c r="I277" s="185"/>
      <c r="J277" s="186">
        <f>ROUND(I277*H277,2)</f>
        <v>0</v>
      </c>
      <c r="K277" s="182" t="s">
        <v>174</v>
      </c>
      <c r="L277" s="187"/>
      <c r="M277" s="188" t="s">
        <v>19</v>
      </c>
      <c r="N277" s="189" t="s">
        <v>46</v>
      </c>
      <c r="P277" s="141">
        <f>O277*H277</f>
        <v>0</v>
      </c>
      <c r="Q277" s="141">
        <v>0.00023</v>
      </c>
      <c r="R277" s="141">
        <f>Q277*H277</f>
        <v>0.0041400000000000005</v>
      </c>
      <c r="S277" s="141">
        <v>0</v>
      </c>
      <c r="T277" s="142">
        <f>S277*H277</f>
        <v>0</v>
      </c>
      <c r="AR277" s="143" t="s">
        <v>437</v>
      </c>
      <c r="AT277" s="143" t="s">
        <v>587</v>
      </c>
      <c r="AU277" s="143" t="s">
        <v>90</v>
      </c>
      <c r="AY277" s="18" t="s">
        <v>167</v>
      </c>
      <c r="BE277" s="144">
        <f>IF(N277="základní",J277,0)</f>
        <v>0</v>
      </c>
      <c r="BF277" s="144">
        <f>IF(N277="snížená",J277,0)</f>
        <v>0</v>
      </c>
      <c r="BG277" s="144">
        <f>IF(N277="zákl. přenesená",J277,0)</f>
        <v>0</v>
      </c>
      <c r="BH277" s="144">
        <f>IF(N277="sníž. přenesená",J277,0)</f>
        <v>0</v>
      </c>
      <c r="BI277" s="144">
        <f>IF(N277="nulová",J277,0)</f>
        <v>0</v>
      </c>
      <c r="BJ277" s="18" t="s">
        <v>90</v>
      </c>
      <c r="BK277" s="144">
        <f>ROUND(I277*H277,2)</f>
        <v>0</v>
      </c>
      <c r="BL277" s="18" t="s">
        <v>309</v>
      </c>
      <c r="BM277" s="143" t="s">
        <v>4023</v>
      </c>
    </row>
    <row r="278" spans="2:65" s="1" customFormat="1" ht="16.5" customHeight="1">
      <c r="B278" s="33"/>
      <c r="C278" s="132" t="s">
        <v>1204</v>
      </c>
      <c r="D278" s="132" t="s">
        <v>170</v>
      </c>
      <c r="E278" s="133" t="s">
        <v>4024</v>
      </c>
      <c r="F278" s="134" t="s">
        <v>4025</v>
      </c>
      <c r="G278" s="135" t="s">
        <v>312</v>
      </c>
      <c r="H278" s="136">
        <v>56</v>
      </c>
      <c r="I278" s="137"/>
      <c r="J278" s="138">
        <f>ROUND(I278*H278,2)</f>
        <v>0</v>
      </c>
      <c r="K278" s="134" t="s">
        <v>174</v>
      </c>
      <c r="L278" s="33"/>
      <c r="M278" s="139" t="s">
        <v>19</v>
      </c>
      <c r="N278" s="140" t="s">
        <v>46</v>
      </c>
      <c r="P278" s="141">
        <f>O278*H278</f>
        <v>0</v>
      </c>
      <c r="Q278" s="141">
        <v>0</v>
      </c>
      <c r="R278" s="141">
        <f>Q278*H278</f>
        <v>0</v>
      </c>
      <c r="S278" s="141">
        <v>0</v>
      </c>
      <c r="T278" s="142">
        <f>S278*H278</f>
        <v>0</v>
      </c>
      <c r="AR278" s="143" t="s">
        <v>309</v>
      </c>
      <c r="AT278" s="143" t="s">
        <v>170</v>
      </c>
      <c r="AU278" s="143" t="s">
        <v>90</v>
      </c>
      <c r="AY278" s="18" t="s">
        <v>167</v>
      </c>
      <c r="BE278" s="144">
        <f>IF(N278="základní",J278,0)</f>
        <v>0</v>
      </c>
      <c r="BF278" s="144">
        <f>IF(N278="snížená",J278,0)</f>
        <v>0</v>
      </c>
      <c r="BG278" s="144">
        <f>IF(N278="zákl. přenesená",J278,0)</f>
        <v>0</v>
      </c>
      <c r="BH278" s="144">
        <f>IF(N278="sníž. přenesená",J278,0)</f>
        <v>0</v>
      </c>
      <c r="BI278" s="144">
        <f>IF(N278="nulová",J278,0)</f>
        <v>0</v>
      </c>
      <c r="BJ278" s="18" t="s">
        <v>90</v>
      </c>
      <c r="BK278" s="144">
        <f>ROUND(I278*H278,2)</f>
        <v>0</v>
      </c>
      <c r="BL278" s="18" t="s">
        <v>309</v>
      </c>
      <c r="BM278" s="143" t="s">
        <v>4026</v>
      </c>
    </row>
    <row r="279" spans="2:47" s="1" customFormat="1" ht="11.25">
      <c r="B279" s="33"/>
      <c r="D279" s="145" t="s">
        <v>177</v>
      </c>
      <c r="F279" s="146" t="s">
        <v>4027</v>
      </c>
      <c r="I279" s="147"/>
      <c r="L279" s="33"/>
      <c r="M279" s="148"/>
      <c r="T279" s="54"/>
      <c r="AT279" s="18" t="s">
        <v>177</v>
      </c>
      <c r="AU279" s="18" t="s">
        <v>90</v>
      </c>
    </row>
    <row r="280" spans="2:65" s="1" customFormat="1" ht="16.5" customHeight="1">
      <c r="B280" s="33"/>
      <c r="C280" s="180" t="s">
        <v>1209</v>
      </c>
      <c r="D280" s="180" t="s">
        <v>587</v>
      </c>
      <c r="E280" s="181" t="s">
        <v>4028</v>
      </c>
      <c r="F280" s="182" t="s">
        <v>4029</v>
      </c>
      <c r="G280" s="183" t="s">
        <v>312</v>
      </c>
      <c r="H280" s="184">
        <v>56</v>
      </c>
      <c r="I280" s="185"/>
      <c r="J280" s="186">
        <f>ROUND(I280*H280,2)</f>
        <v>0</v>
      </c>
      <c r="K280" s="182" t="s">
        <v>174</v>
      </c>
      <c r="L280" s="187"/>
      <c r="M280" s="188" t="s">
        <v>19</v>
      </c>
      <c r="N280" s="189" t="s">
        <v>46</v>
      </c>
      <c r="P280" s="141">
        <f>O280*H280</f>
        <v>0</v>
      </c>
      <c r="Q280" s="141">
        <v>0.00025</v>
      </c>
      <c r="R280" s="141">
        <f>Q280*H280</f>
        <v>0.014</v>
      </c>
      <c r="S280" s="141">
        <v>0</v>
      </c>
      <c r="T280" s="142">
        <f>S280*H280</f>
        <v>0</v>
      </c>
      <c r="AR280" s="143" t="s">
        <v>437</v>
      </c>
      <c r="AT280" s="143" t="s">
        <v>587</v>
      </c>
      <c r="AU280" s="143" t="s">
        <v>90</v>
      </c>
      <c r="AY280" s="18" t="s">
        <v>167</v>
      </c>
      <c r="BE280" s="144">
        <f>IF(N280="základní",J280,0)</f>
        <v>0</v>
      </c>
      <c r="BF280" s="144">
        <f>IF(N280="snížená",J280,0)</f>
        <v>0</v>
      </c>
      <c r="BG280" s="144">
        <f>IF(N280="zákl. přenesená",J280,0)</f>
        <v>0</v>
      </c>
      <c r="BH280" s="144">
        <f>IF(N280="sníž. přenesená",J280,0)</f>
        <v>0</v>
      </c>
      <c r="BI280" s="144">
        <f>IF(N280="nulová",J280,0)</f>
        <v>0</v>
      </c>
      <c r="BJ280" s="18" t="s">
        <v>90</v>
      </c>
      <c r="BK280" s="144">
        <f>ROUND(I280*H280,2)</f>
        <v>0</v>
      </c>
      <c r="BL280" s="18" t="s">
        <v>309</v>
      </c>
      <c r="BM280" s="143" t="s">
        <v>4030</v>
      </c>
    </row>
    <row r="281" spans="2:65" s="1" customFormat="1" ht="16.5" customHeight="1">
      <c r="B281" s="33"/>
      <c r="C281" s="132" t="s">
        <v>1214</v>
      </c>
      <c r="D281" s="132" t="s">
        <v>170</v>
      </c>
      <c r="E281" s="133" t="s">
        <v>4031</v>
      </c>
      <c r="F281" s="134" t="s">
        <v>4032</v>
      </c>
      <c r="G281" s="135" t="s">
        <v>312</v>
      </c>
      <c r="H281" s="136">
        <v>10</v>
      </c>
      <c r="I281" s="137"/>
      <c r="J281" s="138">
        <f>ROUND(I281*H281,2)</f>
        <v>0</v>
      </c>
      <c r="K281" s="134" t="s">
        <v>174</v>
      </c>
      <c r="L281" s="33"/>
      <c r="M281" s="139" t="s">
        <v>19</v>
      </c>
      <c r="N281" s="140" t="s">
        <v>46</v>
      </c>
      <c r="P281" s="141">
        <f>O281*H281</f>
        <v>0</v>
      </c>
      <c r="Q281" s="141">
        <v>0</v>
      </c>
      <c r="R281" s="141">
        <f>Q281*H281</f>
        <v>0</v>
      </c>
      <c r="S281" s="141">
        <v>0</v>
      </c>
      <c r="T281" s="142">
        <f>S281*H281</f>
        <v>0</v>
      </c>
      <c r="AR281" s="143" t="s">
        <v>309</v>
      </c>
      <c r="AT281" s="143" t="s">
        <v>170</v>
      </c>
      <c r="AU281" s="143" t="s">
        <v>90</v>
      </c>
      <c r="AY281" s="18" t="s">
        <v>167</v>
      </c>
      <c r="BE281" s="144">
        <f>IF(N281="základní",J281,0)</f>
        <v>0</v>
      </c>
      <c r="BF281" s="144">
        <f>IF(N281="snížená",J281,0)</f>
        <v>0</v>
      </c>
      <c r="BG281" s="144">
        <f>IF(N281="zákl. přenesená",J281,0)</f>
        <v>0</v>
      </c>
      <c r="BH281" s="144">
        <f>IF(N281="sníž. přenesená",J281,0)</f>
        <v>0</v>
      </c>
      <c r="BI281" s="144">
        <f>IF(N281="nulová",J281,0)</f>
        <v>0</v>
      </c>
      <c r="BJ281" s="18" t="s">
        <v>90</v>
      </c>
      <c r="BK281" s="144">
        <f>ROUND(I281*H281,2)</f>
        <v>0</v>
      </c>
      <c r="BL281" s="18" t="s">
        <v>309</v>
      </c>
      <c r="BM281" s="143" t="s">
        <v>4033</v>
      </c>
    </row>
    <row r="282" spans="2:47" s="1" customFormat="1" ht="11.25">
      <c r="B282" s="33"/>
      <c r="D282" s="145" t="s">
        <v>177</v>
      </c>
      <c r="F282" s="146" t="s">
        <v>4034</v>
      </c>
      <c r="I282" s="147"/>
      <c r="L282" s="33"/>
      <c r="M282" s="148"/>
      <c r="T282" s="54"/>
      <c r="AT282" s="18" t="s">
        <v>177</v>
      </c>
      <c r="AU282" s="18" t="s">
        <v>90</v>
      </c>
    </row>
    <row r="283" spans="2:65" s="1" customFormat="1" ht="16.5" customHeight="1">
      <c r="B283" s="33"/>
      <c r="C283" s="180" t="s">
        <v>1220</v>
      </c>
      <c r="D283" s="180" t="s">
        <v>587</v>
      </c>
      <c r="E283" s="181" t="s">
        <v>4035</v>
      </c>
      <c r="F283" s="182" t="s">
        <v>4036</v>
      </c>
      <c r="G283" s="183" t="s">
        <v>312</v>
      </c>
      <c r="H283" s="184">
        <v>10</v>
      </c>
      <c r="I283" s="185"/>
      <c r="J283" s="186">
        <f>ROUND(I283*H283,2)</f>
        <v>0</v>
      </c>
      <c r="K283" s="182" t="s">
        <v>174</v>
      </c>
      <c r="L283" s="187"/>
      <c r="M283" s="188" t="s">
        <v>19</v>
      </c>
      <c r="N283" s="189" t="s">
        <v>46</v>
      </c>
      <c r="P283" s="141">
        <f>O283*H283</f>
        <v>0</v>
      </c>
      <c r="Q283" s="141">
        <v>0.004</v>
      </c>
      <c r="R283" s="141">
        <f>Q283*H283</f>
        <v>0.04</v>
      </c>
      <c r="S283" s="141">
        <v>0</v>
      </c>
      <c r="T283" s="142">
        <f>S283*H283</f>
        <v>0</v>
      </c>
      <c r="AR283" s="143" t="s">
        <v>437</v>
      </c>
      <c r="AT283" s="143" t="s">
        <v>587</v>
      </c>
      <c r="AU283" s="143" t="s">
        <v>90</v>
      </c>
      <c r="AY283" s="18" t="s">
        <v>167</v>
      </c>
      <c r="BE283" s="144">
        <f>IF(N283="základní",J283,0)</f>
        <v>0</v>
      </c>
      <c r="BF283" s="144">
        <f>IF(N283="snížená",J283,0)</f>
        <v>0</v>
      </c>
      <c r="BG283" s="144">
        <f>IF(N283="zákl. přenesená",J283,0)</f>
        <v>0</v>
      </c>
      <c r="BH283" s="144">
        <f>IF(N283="sníž. přenesená",J283,0)</f>
        <v>0</v>
      </c>
      <c r="BI283" s="144">
        <f>IF(N283="nulová",J283,0)</f>
        <v>0</v>
      </c>
      <c r="BJ283" s="18" t="s">
        <v>90</v>
      </c>
      <c r="BK283" s="144">
        <f>ROUND(I283*H283,2)</f>
        <v>0</v>
      </c>
      <c r="BL283" s="18" t="s">
        <v>309</v>
      </c>
      <c r="BM283" s="143" t="s">
        <v>4037</v>
      </c>
    </row>
    <row r="284" spans="2:65" s="1" customFormat="1" ht="16.5" customHeight="1">
      <c r="B284" s="33"/>
      <c r="C284" s="180" t="s">
        <v>1225</v>
      </c>
      <c r="D284" s="180" t="s">
        <v>587</v>
      </c>
      <c r="E284" s="181" t="s">
        <v>4038</v>
      </c>
      <c r="F284" s="182" t="s">
        <v>4039</v>
      </c>
      <c r="G284" s="183" t="s">
        <v>312</v>
      </c>
      <c r="H284" s="184">
        <v>10</v>
      </c>
      <c r="I284" s="185"/>
      <c r="J284" s="186">
        <f>ROUND(I284*H284,2)</f>
        <v>0</v>
      </c>
      <c r="K284" s="182" t="s">
        <v>174</v>
      </c>
      <c r="L284" s="187"/>
      <c r="M284" s="188" t="s">
        <v>19</v>
      </c>
      <c r="N284" s="189" t="s">
        <v>46</v>
      </c>
      <c r="P284" s="141">
        <f>O284*H284</f>
        <v>0</v>
      </c>
      <c r="Q284" s="141">
        <v>0.009</v>
      </c>
      <c r="R284" s="141">
        <f>Q284*H284</f>
        <v>0.09</v>
      </c>
      <c r="S284" s="141">
        <v>0</v>
      </c>
      <c r="T284" s="142">
        <f>S284*H284</f>
        <v>0</v>
      </c>
      <c r="AR284" s="143" t="s">
        <v>437</v>
      </c>
      <c r="AT284" s="143" t="s">
        <v>587</v>
      </c>
      <c r="AU284" s="143" t="s">
        <v>90</v>
      </c>
      <c r="AY284" s="18" t="s">
        <v>167</v>
      </c>
      <c r="BE284" s="144">
        <f>IF(N284="základní",J284,0)</f>
        <v>0</v>
      </c>
      <c r="BF284" s="144">
        <f>IF(N284="snížená",J284,0)</f>
        <v>0</v>
      </c>
      <c r="BG284" s="144">
        <f>IF(N284="zákl. přenesená",J284,0)</f>
        <v>0</v>
      </c>
      <c r="BH284" s="144">
        <f>IF(N284="sníž. přenesená",J284,0)</f>
        <v>0</v>
      </c>
      <c r="BI284" s="144">
        <f>IF(N284="nulová",J284,0)</f>
        <v>0</v>
      </c>
      <c r="BJ284" s="18" t="s">
        <v>90</v>
      </c>
      <c r="BK284" s="144">
        <f>ROUND(I284*H284,2)</f>
        <v>0</v>
      </c>
      <c r="BL284" s="18" t="s">
        <v>309</v>
      </c>
      <c r="BM284" s="143" t="s">
        <v>4040</v>
      </c>
    </row>
    <row r="285" spans="2:65" s="1" customFormat="1" ht="16.5" customHeight="1">
      <c r="B285" s="33"/>
      <c r="C285" s="180" t="s">
        <v>1229</v>
      </c>
      <c r="D285" s="180" t="s">
        <v>587</v>
      </c>
      <c r="E285" s="181" t="s">
        <v>4041</v>
      </c>
      <c r="F285" s="182" t="s">
        <v>4042</v>
      </c>
      <c r="G285" s="183" t="s">
        <v>312</v>
      </c>
      <c r="H285" s="184">
        <v>10</v>
      </c>
      <c r="I285" s="185"/>
      <c r="J285" s="186">
        <f>ROUND(I285*H285,2)</f>
        <v>0</v>
      </c>
      <c r="K285" s="182" t="s">
        <v>174</v>
      </c>
      <c r="L285" s="187"/>
      <c r="M285" s="188" t="s">
        <v>19</v>
      </c>
      <c r="N285" s="189" t="s">
        <v>46</v>
      </c>
      <c r="P285" s="141">
        <f>O285*H285</f>
        <v>0</v>
      </c>
      <c r="Q285" s="141">
        <v>0.009</v>
      </c>
      <c r="R285" s="141">
        <f>Q285*H285</f>
        <v>0.09</v>
      </c>
      <c r="S285" s="141">
        <v>0</v>
      </c>
      <c r="T285" s="142">
        <f>S285*H285</f>
        <v>0</v>
      </c>
      <c r="AR285" s="143" t="s">
        <v>437</v>
      </c>
      <c r="AT285" s="143" t="s">
        <v>587</v>
      </c>
      <c r="AU285" s="143" t="s">
        <v>90</v>
      </c>
      <c r="AY285" s="18" t="s">
        <v>167</v>
      </c>
      <c r="BE285" s="144">
        <f>IF(N285="základní",J285,0)</f>
        <v>0</v>
      </c>
      <c r="BF285" s="144">
        <f>IF(N285="snížená",J285,0)</f>
        <v>0</v>
      </c>
      <c r="BG285" s="144">
        <f>IF(N285="zákl. přenesená",J285,0)</f>
        <v>0</v>
      </c>
      <c r="BH285" s="144">
        <f>IF(N285="sníž. přenesená",J285,0)</f>
        <v>0</v>
      </c>
      <c r="BI285" s="144">
        <f>IF(N285="nulová",J285,0)</f>
        <v>0</v>
      </c>
      <c r="BJ285" s="18" t="s">
        <v>90</v>
      </c>
      <c r="BK285" s="144">
        <f>ROUND(I285*H285,2)</f>
        <v>0</v>
      </c>
      <c r="BL285" s="18" t="s">
        <v>309</v>
      </c>
      <c r="BM285" s="143" t="s">
        <v>4043</v>
      </c>
    </row>
    <row r="286" spans="2:65" s="1" customFormat="1" ht="16.5" customHeight="1">
      <c r="B286" s="33"/>
      <c r="C286" s="180" t="s">
        <v>1237</v>
      </c>
      <c r="D286" s="180" t="s">
        <v>587</v>
      </c>
      <c r="E286" s="181" t="s">
        <v>3801</v>
      </c>
      <c r="F286" s="182" t="s">
        <v>3802</v>
      </c>
      <c r="G286" s="183" t="s">
        <v>3097</v>
      </c>
      <c r="H286" s="184">
        <v>5</v>
      </c>
      <c r="I286" s="185"/>
      <c r="J286" s="186">
        <f>ROUND(I286*H286,2)</f>
        <v>0</v>
      </c>
      <c r="K286" s="182" t="s">
        <v>19</v>
      </c>
      <c r="L286" s="187"/>
      <c r="M286" s="188" t="s">
        <v>19</v>
      </c>
      <c r="N286" s="189" t="s">
        <v>46</v>
      </c>
      <c r="P286" s="141">
        <f>O286*H286</f>
        <v>0</v>
      </c>
      <c r="Q286" s="141">
        <v>0</v>
      </c>
      <c r="R286" s="141">
        <f>Q286*H286</f>
        <v>0</v>
      </c>
      <c r="S286" s="141">
        <v>0</v>
      </c>
      <c r="T286" s="142">
        <f>S286*H286</f>
        <v>0</v>
      </c>
      <c r="AR286" s="143" t="s">
        <v>235</v>
      </c>
      <c r="AT286" s="143" t="s">
        <v>587</v>
      </c>
      <c r="AU286" s="143" t="s">
        <v>90</v>
      </c>
      <c r="AY286" s="18" t="s">
        <v>167</v>
      </c>
      <c r="BE286" s="144">
        <f>IF(N286="základní",J286,0)</f>
        <v>0</v>
      </c>
      <c r="BF286" s="144">
        <f>IF(N286="snížená",J286,0)</f>
        <v>0</v>
      </c>
      <c r="BG286" s="144">
        <f>IF(N286="zákl. přenesená",J286,0)</f>
        <v>0</v>
      </c>
      <c r="BH286" s="144">
        <f>IF(N286="sníž. přenesená",J286,0)</f>
        <v>0</v>
      </c>
      <c r="BI286" s="144">
        <f>IF(N286="nulová",J286,0)</f>
        <v>0</v>
      </c>
      <c r="BJ286" s="18" t="s">
        <v>90</v>
      </c>
      <c r="BK286" s="144">
        <f>ROUND(I286*H286,2)</f>
        <v>0</v>
      </c>
      <c r="BL286" s="18" t="s">
        <v>175</v>
      </c>
      <c r="BM286" s="143" t="s">
        <v>4044</v>
      </c>
    </row>
    <row r="287" spans="2:63" s="11" customFormat="1" ht="20.85" customHeight="1">
      <c r="B287" s="120"/>
      <c r="D287" s="121" t="s">
        <v>73</v>
      </c>
      <c r="E287" s="130" t="s">
        <v>4045</v>
      </c>
      <c r="F287" s="130" t="s">
        <v>4046</v>
      </c>
      <c r="I287" s="123"/>
      <c r="J287" s="131">
        <f>BK287</f>
        <v>0</v>
      </c>
      <c r="L287" s="120"/>
      <c r="M287" s="125"/>
      <c r="P287" s="126">
        <f>SUM(P288:P293)</f>
        <v>0</v>
      </c>
      <c r="R287" s="126">
        <f>SUM(R288:R293)</f>
        <v>0</v>
      </c>
      <c r="T287" s="127">
        <f>SUM(T288:T293)</f>
        <v>0.24880000000000002</v>
      </c>
      <c r="AR287" s="121" t="s">
        <v>82</v>
      </c>
      <c r="AT287" s="128" t="s">
        <v>73</v>
      </c>
      <c r="AU287" s="128" t="s">
        <v>90</v>
      </c>
      <c r="AY287" s="121" t="s">
        <v>167</v>
      </c>
      <c r="BK287" s="129">
        <f>SUM(BK288:BK293)</f>
        <v>0</v>
      </c>
    </row>
    <row r="288" spans="2:65" s="1" customFormat="1" ht="24.2" customHeight="1">
      <c r="B288" s="33"/>
      <c r="C288" s="132" t="s">
        <v>1242</v>
      </c>
      <c r="D288" s="132" t="s">
        <v>170</v>
      </c>
      <c r="E288" s="133" t="s">
        <v>4047</v>
      </c>
      <c r="F288" s="134" t="s">
        <v>4048</v>
      </c>
      <c r="G288" s="135" t="s">
        <v>368</v>
      </c>
      <c r="H288" s="136">
        <v>300</v>
      </c>
      <c r="I288" s="137"/>
      <c r="J288" s="138">
        <f>ROUND(I288*H288,2)</f>
        <v>0</v>
      </c>
      <c r="K288" s="134" t="s">
        <v>174</v>
      </c>
      <c r="L288" s="33"/>
      <c r="M288" s="139" t="s">
        <v>19</v>
      </c>
      <c r="N288" s="140" t="s">
        <v>46</v>
      </c>
      <c r="P288" s="141">
        <f>O288*H288</f>
        <v>0</v>
      </c>
      <c r="Q288" s="141">
        <v>0</v>
      </c>
      <c r="R288" s="141">
        <f>Q288*H288</f>
        <v>0</v>
      </c>
      <c r="S288" s="141">
        <v>0.0004</v>
      </c>
      <c r="T288" s="142">
        <f>S288*H288</f>
        <v>0.12000000000000001</v>
      </c>
      <c r="AR288" s="143" t="s">
        <v>175</v>
      </c>
      <c r="AT288" s="143" t="s">
        <v>170</v>
      </c>
      <c r="AU288" s="143" t="s">
        <v>103</v>
      </c>
      <c r="AY288" s="18" t="s">
        <v>167</v>
      </c>
      <c r="BE288" s="144">
        <f>IF(N288="základní",J288,0)</f>
        <v>0</v>
      </c>
      <c r="BF288" s="144">
        <f>IF(N288="snížená",J288,0)</f>
        <v>0</v>
      </c>
      <c r="BG288" s="144">
        <f>IF(N288="zákl. přenesená",J288,0)</f>
        <v>0</v>
      </c>
      <c r="BH288" s="144">
        <f>IF(N288="sníž. přenesená",J288,0)</f>
        <v>0</v>
      </c>
      <c r="BI288" s="144">
        <f>IF(N288="nulová",J288,0)</f>
        <v>0</v>
      </c>
      <c r="BJ288" s="18" t="s">
        <v>90</v>
      </c>
      <c r="BK288" s="144">
        <f>ROUND(I288*H288,2)</f>
        <v>0</v>
      </c>
      <c r="BL288" s="18" t="s">
        <v>175</v>
      </c>
      <c r="BM288" s="143" t="s">
        <v>4049</v>
      </c>
    </row>
    <row r="289" spans="2:47" s="1" customFormat="1" ht="11.25">
      <c r="B289" s="33"/>
      <c r="D289" s="145" t="s">
        <v>177</v>
      </c>
      <c r="F289" s="146" t="s">
        <v>4050</v>
      </c>
      <c r="I289" s="147"/>
      <c r="L289" s="33"/>
      <c r="M289" s="148"/>
      <c r="T289" s="54"/>
      <c r="AT289" s="18" t="s">
        <v>177</v>
      </c>
      <c r="AU289" s="18" t="s">
        <v>103</v>
      </c>
    </row>
    <row r="290" spans="2:65" s="1" customFormat="1" ht="16.5" customHeight="1">
      <c r="B290" s="33"/>
      <c r="C290" s="132" t="s">
        <v>1246</v>
      </c>
      <c r="D290" s="132" t="s">
        <v>170</v>
      </c>
      <c r="E290" s="133" t="s">
        <v>4051</v>
      </c>
      <c r="F290" s="134" t="s">
        <v>4052</v>
      </c>
      <c r="G290" s="135" t="s">
        <v>312</v>
      </c>
      <c r="H290" s="136">
        <v>56</v>
      </c>
      <c r="I290" s="137"/>
      <c r="J290" s="138">
        <f>ROUND(I290*H290,2)</f>
        <v>0</v>
      </c>
      <c r="K290" s="134" t="s">
        <v>174</v>
      </c>
      <c r="L290" s="33"/>
      <c r="M290" s="139" t="s">
        <v>19</v>
      </c>
      <c r="N290" s="140" t="s">
        <v>46</v>
      </c>
      <c r="P290" s="141">
        <f>O290*H290</f>
        <v>0</v>
      </c>
      <c r="Q290" s="141">
        <v>0</v>
      </c>
      <c r="R290" s="141">
        <f>Q290*H290</f>
        <v>0</v>
      </c>
      <c r="S290" s="141">
        <v>0.00015</v>
      </c>
      <c r="T290" s="142">
        <f>S290*H290</f>
        <v>0.0084</v>
      </c>
      <c r="AR290" s="143" t="s">
        <v>175</v>
      </c>
      <c r="AT290" s="143" t="s">
        <v>170</v>
      </c>
      <c r="AU290" s="143" t="s">
        <v>103</v>
      </c>
      <c r="AY290" s="18" t="s">
        <v>167</v>
      </c>
      <c r="BE290" s="144">
        <f>IF(N290="základní",J290,0)</f>
        <v>0</v>
      </c>
      <c r="BF290" s="144">
        <f>IF(N290="snížená",J290,0)</f>
        <v>0</v>
      </c>
      <c r="BG290" s="144">
        <f>IF(N290="zákl. přenesená",J290,0)</f>
        <v>0</v>
      </c>
      <c r="BH290" s="144">
        <f>IF(N290="sníž. přenesená",J290,0)</f>
        <v>0</v>
      </c>
      <c r="BI290" s="144">
        <f>IF(N290="nulová",J290,0)</f>
        <v>0</v>
      </c>
      <c r="BJ290" s="18" t="s">
        <v>90</v>
      </c>
      <c r="BK290" s="144">
        <f>ROUND(I290*H290,2)</f>
        <v>0</v>
      </c>
      <c r="BL290" s="18" t="s">
        <v>175</v>
      </c>
      <c r="BM290" s="143" t="s">
        <v>4053</v>
      </c>
    </row>
    <row r="291" spans="2:47" s="1" customFormat="1" ht="11.25">
      <c r="B291" s="33"/>
      <c r="D291" s="145" t="s">
        <v>177</v>
      </c>
      <c r="F291" s="146" t="s">
        <v>4054</v>
      </c>
      <c r="I291" s="147"/>
      <c r="L291" s="33"/>
      <c r="M291" s="148"/>
      <c r="T291" s="54"/>
      <c r="AT291" s="18" t="s">
        <v>177</v>
      </c>
      <c r="AU291" s="18" t="s">
        <v>103</v>
      </c>
    </row>
    <row r="292" spans="2:65" s="1" customFormat="1" ht="16.5" customHeight="1">
      <c r="B292" s="33"/>
      <c r="C292" s="132" t="s">
        <v>1251</v>
      </c>
      <c r="D292" s="132" t="s">
        <v>170</v>
      </c>
      <c r="E292" s="133" t="s">
        <v>4055</v>
      </c>
      <c r="F292" s="134" t="s">
        <v>4056</v>
      </c>
      <c r="G292" s="135" t="s">
        <v>312</v>
      </c>
      <c r="H292" s="136">
        <v>430</v>
      </c>
      <c r="I292" s="137"/>
      <c r="J292" s="138">
        <f>ROUND(I292*H292,2)</f>
        <v>0</v>
      </c>
      <c r="K292" s="134" t="s">
        <v>174</v>
      </c>
      <c r="L292" s="33"/>
      <c r="M292" s="139" t="s">
        <v>19</v>
      </c>
      <c r="N292" s="140" t="s">
        <v>46</v>
      </c>
      <c r="P292" s="141">
        <f>O292*H292</f>
        <v>0</v>
      </c>
      <c r="Q292" s="141">
        <v>0</v>
      </c>
      <c r="R292" s="141">
        <f>Q292*H292</f>
        <v>0</v>
      </c>
      <c r="S292" s="141">
        <v>0.00028</v>
      </c>
      <c r="T292" s="142">
        <f>S292*H292</f>
        <v>0.1204</v>
      </c>
      <c r="AR292" s="143" t="s">
        <v>175</v>
      </c>
      <c r="AT292" s="143" t="s">
        <v>170</v>
      </c>
      <c r="AU292" s="143" t="s">
        <v>103</v>
      </c>
      <c r="AY292" s="18" t="s">
        <v>167</v>
      </c>
      <c r="BE292" s="144">
        <f>IF(N292="základní",J292,0)</f>
        <v>0</v>
      </c>
      <c r="BF292" s="144">
        <f>IF(N292="snížená",J292,0)</f>
        <v>0</v>
      </c>
      <c r="BG292" s="144">
        <f>IF(N292="zákl. přenesená",J292,0)</f>
        <v>0</v>
      </c>
      <c r="BH292" s="144">
        <f>IF(N292="sníž. přenesená",J292,0)</f>
        <v>0</v>
      </c>
      <c r="BI292" s="144">
        <f>IF(N292="nulová",J292,0)</f>
        <v>0</v>
      </c>
      <c r="BJ292" s="18" t="s">
        <v>90</v>
      </c>
      <c r="BK292" s="144">
        <f>ROUND(I292*H292,2)</f>
        <v>0</v>
      </c>
      <c r="BL292" s="18" t="s">
        <v>175</v>
      </c>
      <c r="BM292" s="143" t="s">
        <v>4057</v>
      </c>
    </row>
    <row r="293" spans="2:47" s="1" customFormat="1" ht="11.25">
      <c r="B293" s="33"/>
      <c r="D293" s="145" t="s">
        <v>177</v>
      </c>
      <c r="F293" s="146" t="s">
        <v>4058</v>
      </c>
      <c r="I293" s="147"/>
      <c r="L293" s="33"/>
      <c r="M293" s="148"/>
      <c r="T293" s="54"/>
      <c r="AT293" s="18" t="s">
        <v>177</v>
      </c>
      <c r="AU293" s="18" t="s">
        <v>103</v>
      </c>
    </row>
    <row r="294" spans="2:63" s="11" customFormat="1" ht="25.9" customHeight="1">
      <c r="B294" s="120"/>
      <c r="D294" s="121" t="s">
        <v>73</v>
      </c>
      <c r="E294" s="122" t="s">
        <v>4059</v>
      </c>
      <c r="F294" s="122" t="s">
        <v>4060</v>
      </c>
      <c r="I294" s="123"/>
      <c r="J294" s="124">
        <f>BK294</f>
        <v>0</v>
      </c>
      <c r="L294" s="120"/>
      <c r="M294" s="125"/>
      <c r="P294" s="126">
        <f>SUM(P295:P311)</f>
        <v>0</v>
      </c>
      <c r="R294" s="126">
        <f>SUM(R295:R311)</f>
        <v>0</v>
      </c>
      <c r="T294" s="127">
        <f>SUM(T295:T311)</f>
        <v>0</v>
      </c>
      <c r="AR294" s="121" t="s">
        <v>82</v>
      </c>
      <c r="AT294" s="128" t="s">
        <v>73</v>
      </c>
      <c r="AU294" s="128" t="s">
        <v>74</v>
      </c>
      <c r="AY294" s="121" t="s">
        <v>167</v>
      </c>
      <c r="BK294" s="129">
        <f>SUM(BK295:BK311)</f>
        <v>0</v>
      </c>
    </row>
    <row r="295" spans="2:65" s="1" customFormat="1" ht="16.5" customHeight="1">
      <c r="B295" s="33"/>
      <c r="C295" s="132" t="s">
        <v>1255</v>
      </c>
      <c r="D295" s="132" t="s">
        <v>170</v>
      </c>
      <c r="E295" s="133" t="s">
        <v>4061</v>
      </c>
      <c r="F295" s="134" t="s">
        <v>3271</v>
      </c>
      <c r="G295" s="135" t="s">
        <v>3097</v>
      </c>
      <c r="H295" s="136">
        <v>1</v>
      </c>
      <c r="I295" s="137"/>
      <c r="J295" s="138">
        <f>ROUND(I295*H295,2)</f>
        <v>0</v>
      </c>
      <c r="K295" s="134" t="s">
        <v>174</v>
      </c>
      <c r="L295" s="33"/>
      <c r="M295" s="139" t="s">
        <v>19</v>
      </c>
      <c r="N295" s="140" t="s">
        <v>46</v>
      </c>
      <c r="P295" s="141">
        <f>O295*H295</f>
        <v>0</v>
      </c>
      <c r="Q295" s="141">
        <v>0</v>
      </c>
      <c r="R295" s="141">
        <f>Q295*H295</f>
        <v>0</v>
      </c>
      <c r="S295" s="141">
        <v>0</v>
      </c>
      <c r="T295" s="142">
        <f>S295*H295</f>
        <v>0</v>
      </c>
      <c r="AR295" s="143" t="s">
        <v>4062</v>
      </c>
      <c r="AT295" s="143" t="s">
        <v>170</v>
      </c>
      <c r="AU295" s="143" t="s">
        <v>82</v>
      </c>
      <c r="AY295" s="18" t="s">
        <v>167</v>
      </c>
      <c r="BE295" s="144">
        <f>IF(N295="základní",J295,0)</f>
        <v>0</v>
      </c>
      <c r="BF295" s="144">
        <f>IF(N295="snížená",J295,0)</f>
        <v>0</v>
      </c>
      <c r="BG295" s="144">
        <f>IF(N295="zákl. přenesená",J295,0)</f>
        <v>0</v>
      </c>
      <c r="BH295" s="144">
        <f>IF(N295="sníž. přenesená",J295,0)</f>
        <v>0</v>
      </c>
      <c r="BI295" s="144">
        <f>IF(N295="nulová",J295,0)</f>
        <v>0</v>
      </c>
      <c r="BJ295" s="18" t="s">
        <v>90</v>
      </c>
      <c r="BK295" s="144">
        <f>ROUND(I295*H295,2)</f>
        <v>0</v>
      </c>
      <c r="BL295" s="18" t="s">
        <v>4062</v>
      </c>
      <c r="BM295" s="143" t="s">
        <v>4063</v>
      </c>
    </row>
    <row r="296" spans="2:47" s="1" customFormat="1" ht="11.25">
      <c r="B296" s="33"/>
      <c r="D296" s="145" t="s">
        <v>177</v>
      </c>
      <c r="F296" s="146" t="s">
        <v>4064</v>
      </c>
      <c r="I296" s="147"/>
      <c r="L296" s="33"/>
      <c r="M296" s="148"/>
      <c r="T296" s="54"/>
      <c r="AT296" s="18" t="s">
        <v>177</v>
      </c>
      <c r="AU296" s="18" t="s">
        <v>82</v>
      </c>
    </row>
    <row r="297" spans="2:65" s="1" customFormat="1" ht="16.5" customHeight="1">
      <c r="B297" s="33"/>
      <c r="C297" s="132" t="s">
        <v>1259</v>
      </c>
      <c r="D297" s="132" t="s">
        <v>170</v>
      </c>
      <c r="E297" s="133" t="s">
        <v>4065</v>
      </c>
      <c r="F297" s="134" t="s">
        <v>3109</v>
      </c>
      <c r="G297" s="135" t="s">
        <v>3097</v>
      </c>
      <c r="H297" s="136">
        <v>1</v>
      </c>
      <c r="I297" s="137"/>
      <c r="J297" s="138">
        <f aca="true" t="shared" si="10" ref="J297:J303">ROUND(I297*H297,2)</f>
        <v>0</v>
      </c>
      <c r="K297" s="134" t="s">
        <v>19</v>
      </c>
      <c r="L297" s="33"/>
      <c r="M297" s="139" t="s">
        <v>19</v>
      </c>
      <c r="N297" s="140" t="s">
        <v>46</v>
      </c>
      <c r="P297" s="141">
        <f aca="true" t="shared" si="11" ref="P297:P303">O297*H297</f>
        <v>0</v>
      </c>
      <c r="Q297" s="141">
        <v>0</v>
      </c>
      <c r="R297" s="141">
        <f aca="true" t="shared" si="12" ref="R297:R303">Q297*H297</f>
        <v>0</v>
      </c>
      <c r="S297" s="141">
        <v>0</v>
      </c>
      <c r="T297" s="142">
        <f aca="true" t="shared" si="13" ref="T297:T303">S297*H297</f>
        <v>0</v>
      </c>
      <c r="AR297" s="143" t="s">
        <v>175</v>
      </c>
      <c r="AT297" s="143" t="s">
        <v>170</v>
      </c>
      <c r="AU297" s="143" t="s">
        <v>82</v>
      </c>
      <c r="AY297" s="18" t="s">
        <v>167</v>
      </c>
      <c r="BE297" s="144">
        <f aca="true" t="shared" si="14" ref="BE297:BE303">IF(N297="základní",J297,0)</f>
        <v>0</v>
      </c>
      <c r="BF297" s="144">
        <f aca="true" t="shared" si="15" ref="BF297:BF303">IF(N297="snížená",J297,0)</f>
        <v>0</v>
      </c>
      <c r="BG297" s="144">
        <f aca="true" t="shared" si="16" ref="BG297:BG303">IF(N297="zákl. přenesená",J297,0)</f>
        <v>0</v>
      </c>
      <c r="BH297" s="144">
        <f aca="true" t="shared" si="17" ref="BH297:BH303">IF(N297="sníž. přenesená",J297,0)</f>
        <v>0</v>
      </c>
      <c r="BI297" s="144">
        <f aca="true" t="shared" si="18" ref="BI297:BI303">IF(N297="nulová",J297,0)</f>
        <v>0</v>
      </c>
      <c r="BJ297" s="18" t="s">
        <v>90</v>
      </c>
      <c r="BK297" s="144">
        <f aca="true" t="shared" si="19" ref="BK297:BK303">ROUND(I297*H297,2)</f>
        <v>0</v>
      </c>
      <c r="BL297" s="18" t="s">
        <v>175</v>
      </c>
      <c r="BM297" s="143" t="s">
        <v>4066</v>
      </c>
    </row>
    <row r="298" spans="2:65" s="1" customFormat="1" ht="16.5" customHeight="1">
      <c r="B298" s="33"/>
      <c r="C298" s="132" t="s">
        <v>1264</v>
      </c>
      <c r="D298" s="132" t="s">
        <v>170</v>
      </c>
      <c r="E298" s="133" t="s">
        <v>4067</v>
      </c>
      <c r="F298" s="134" t="s">
        <v>3112</v>
      </c>
      <c r="G298" s="135" t="s">
        <v>3097</v>
      </c>
      <c r="H298" s="136">
        <v>1</v>
      </c>
      <c r="I298" s="137"/>
      <c r="J298" s="138">
        <f t="shared" si="10"/>
        <v>0</v>
      </c>
      <c r="K298" s="134" t="s">
        <v>19</v>
      </c>
      <c r="L298" s="33"/>
      <c r="M298" s="139" t="s">
        <v>19</v>
      </c>
      <c r="N298" s="140" t="s">
        <v>46</v>
      </c>
      <c r="P298" s="141">
        <f t="shared" si="11"/>
        <v>0</v>
      </c>
      <c r="Q298" s="141">
        <v>0</v>
      </c>
      <c r="R298" s="141">
        <f t="shared" si="12"/>
        <v>0</v>
      </c>
      <c r="S298" s="141">
        <v>0</v>
      </c>
      <c r="T298" s="142">
        <f t="shared" si="13"/>
        <v>0</v>
      </c>
      <c r="AR298" s="143" t="s">
        <v>175</v>
      </c>
      <c r="AT298" s="143" t="s">
        <v>170</v>
      </c>
      <c r="AU298" s="143" t="s">
        <v>82</v>
      </c>
      <c r="AY298" s="18" t="s">
        <v>167</v>
      </c>
      <c r="BE298" s="144">
        <f t="shared" si="14"/>
        <v>0</v>
      </c>
      <c r="BF298" s="144">
        <f t="shared" si="15"/>
        <v>0</v>
      </c>
      <c r="BG298" s="144">
        <f t="shared" si="16"/>
        <v>0</v>
      </c>
      <c r="BH298" s="144">
        <f t="shared" si="17"/>
        <v>0</v>
      </c>
      <c r="BI298" s="144">
        <f t="shared" si="18"/>
        <v>0</v>
      </c>
      <c r="BJ298" s="18" t="s">
        <v>90</v>
      </c>
      <c r="BK298" s="144">
        <f t="shared" si="19"/>
        <v>0</v>
      </c>
      <c r="BL298" s="18" t="s">
        <v>175</v>
      </c>
      <c r="BM298" s="143" t="s">
        <v>4068</v>
      </c>
    </row>
    <row r="299" spans="2:65" s="1" customFormat="1" ht="16.5" customHeight="1">
      <c r="B299" s="33"/>
      <c r="C299" s="132" t="s">
        <v>1277</v>
      </c>
      <c r="D299" s="132" t="s">
        <v>170</v>
      </c>
      <c r="E299" s="133" t="s">
        <v>4069</v>
      </c>
      <c r="F299" s="134" t="s">
        <v>4070</v>
      </c>
      <c r="G299" s="135" t="s">
        <v>3097</v>
      </c>
      <c r="H299" s="136">
        <v>1</v>
      </c>
      <c r="I299" s="137"/>
      <c r="J299" s="138">
        <f t="shared" si="10"/>
        <v>0</v>
      </c>
      <c r="K299" s="134" t="s">
        <v>19</v>
      </c>
      <c r="L299" s="33"/>
      <c r="M299" s="139" t="s">
        <v>19</v>
      </c>
      <c r="N299" s="140" t="s">
        <v>46</v>
      </c>
      <c r="P299" s="141">
        <f t="shared" si="11"/>
        <v>0</v>
      </c>
      <c r="Q299" s="141">
        <v>0</v>
      </c>
      <c r="R299" s="141">
        <f t="shared" si="12"/>
        <v>0</v>
      </c>
      <c r="S299" s="141">
        <v>0</v>
      </c>
      <c r="T299" s="142">
        <f t="shared" si="13"/>
        <v>0</v>
      </c>
      <c r="AR299" s="143" t="s">
        <v>175</v>
      </c>
      <c r="AT299" s="143" t="s">
        <v>170</v>
      </c>
      <c r="AU299" s="143" t="s">
        <v>82</v>
      </c>
      <c r="AY299" s="18" t="s">
        <v>167</v>
      </c>
      <c r="BE299" s="144">
        <f t="shared" si="14"/>
        <v>0</v>
      </c>
      <c r="BF299" s="144">
        <f t="shared" si="15"/>
        <v>0</v>
      </c>
      <c r="BG299" s="144">
        <f t="shared" si="16"/>
        <v>0</v>
      </c>
      <c r="BH299" s="144">
        <f t="shared" si="17"/>
        <v>0</v>
      </c>
      <c r="BI299" s="144">
        <f t="shared" si="18"/>
        <v>0</v>
      </c>
      <c r="BJ299" s="18" t="s">
        <v>90</v>
      </c>
      <c r="BK299" s="144">
        <f t="shared" si="19"/>
        <v>0</v>
      </c>
      <c r="BL299" s="18" t="s">
        <v>175</v>
      </c>
      <c r="BM299" s="143" t="s">
        <v>4071</v>
      </c>
    </row>
    <row r="300" spans="2:65" s="1" customFormat="1" ht="16.5" customHeight="1">
      <c r="B300" s="33"/>
      <c r="C300" s="132" t="s">
        <v>1282</v>
      </c>
      <c r="D300" s="132" t="s">
        <v>170</v>
      </c>
      <c r="E300" s="133" t="s">
        <v>4072</v>
      </c>
      <c r="F300" s="134" t="s">
        <v>4073</v>
      </c>
      <c r="G300" s="135" t="s">
        <v>3097</v>
      </c>
      <c r="H300" s="136">
        <v>1</v>
      </c>
      <c r="I300" s="137"/>
      <c r="J300" s="138">
        <f t="shared" si="10"/>
        <v>0</v>
      </c>
      <c r="K300" s="134" t="s">
        <v>19</v>
      </c>
      <c r="L300" s="33"/>
      <c r="M300" s="139" t="s">
        <v>19</v>
      </c>
      <c r="N300" s="140" t="s">
        <v>46</v>
      </c>
      <c r="P300" s="141">
        <f t="shared" si="11"/>
        <v>0</v>
      </c>
      <c r="Q300" s="141">
        <v>0</v>
      </c>
      <c r="R300" s="141">
        <f t="shared" si="12"/>
        <v>0</v>
      </c>
      <c r="S300" s="141">
        <v>0</v>
      </c>
      <c r="T300" s="142">
        <f t="shared" si="13"/>
        <v>0</v>
      </c>
      <c r="AR300" s="143" t="s">
        <v>175</v>
      </c>
      <c r="AT300" s="143" t="s">
        <v>170</v>
      </c>
      <c r="AU300" s="143" t="s">
        <v>82</v>
      </c>
      <c r="AY300" s="18" t="s">
        <v>167</v>
      </c>
      <c r="BE300" s="144">
        <f t="shared" si="14"/>
        <v>0</v>
      </c>
      <c r="BF300" s="144">
        <f t="shared" si="15"/>
        <v>0</v>
      </c>
      <c r="BG300" s="144">
        <f t="shared" si="16"/>
        <v>0</v>
      </c>
      <c r="BH300" s="144">
        <f t="shared" si="17"/>
        <v>0</v>
      </c>
      <c r="BI300" s="144">
        <f t="shared" si="18"/>
        <v>0</v>
      </c>
      <c r="BJ300" s="18" t="s">
        <v>90</v>
      </c>
      <c r="BK300" s="144">
        <f t="shared" si="19"/>
        <v>0</v>
      </c>
      <c r="BL300" s="18" t="s">
        <v>175</v>
      </c>
      <c r="BM300" s="143" t="s">
        <v>4074</v>
      </c>
    </row>
    <row r="301" spans="2:65" s="1" customFormat="1" ht="16.5" customHeight="1">
      <c r="B301" s="33"/>
      <c r="C301" s="180" t="s">
        <v>1288</v>
      </c>
      <c r="D301" s="180" t="s">
        <v>587</v>
      </c>
      <c r="E301" s="181" t="s">
        <v>4075</v>
      </c>
      <c r="F301" s="182" t="s">
        <v>4076</v>
      </c>
      <c r="G301" s="183" t="s">
        <v>3097</v>
      </c>
      <c r="H301" s="184">
        <v>1</v>
      </c>
      <c r="I301" s="185"/>
      <c r="J301" s="186">
        <f t="shared" si="10"/>
        <v>0</v>
      </c>
      <c r="K301" s="182" t="s">
        <v>19</v>
      </c>
      <c r="L301" s="187"/>
      <c r="M301" s="188" t="s">
        <v>19</v>
      </c>
      <c r="N301" s="189" t="s">
        <v>46</v>
      </c>
      <c r="P301" s="141">
        <f t="shared" si="11"/>
        <v>0</v>
      </c>
      <c r="Q301" s="141">
        <v>0</v>
      </c>
      <c r="R301" s="141">
        <f t="shared" si="12"/>
        <v>0</v>
      </c>
      <c r="S301" s="141">
        <v>0</v>
      </c>
      <c r="T301" s="142">
        <f t="shared" si="13"/>
        <v>0</v>
      </c>
      <c r="AR301" s="143" t="s">
        <v>235</v>
      </c>
      <c r="AT301" s="143" t="s">
        <v>587</v>
      </c>
      <c r="AU301" s="143" t="s">
        <v>82</v>
      </c>
      <c r="AY301" s="18" t="s">
        <v>167</v>
      </c>
      <c r="BE301" s="144">
        <f t="shared" si="14"/>
        <v>0</v>
      </c>
      <c r="BF301" s="144">
        <f t="shared" si="15"/>
        <v>0</v>
      </c>
      <c r="BG301" s="144">
        <f t="shared" si="16"/>
        <v>0</v>
      </c>
      <c r="BH301" s="144">
        <f t="shared" si="17"/>
        <v>0</v>
      </c>
      <c r="BI301" s="144">
        <f t="shared" si="18"/>
        <v>0</v>
      </c>
      <c r="BJ301" s="18" t="s">
        <v>90</v>
      </c>
      <c r="BK301" s="144">
        <f t="shared" si="19"/>
        <v>0</v>
      </c>
      <c r="BL301" s="18" t="s">
        <v>175</v>
      </c>
      <c r="BM301" s="143" t="s">
        <v>4077</v>
      </c>
    </row>
    <row r="302" spans="2:65" s="1" customFormat="1" ht="16.5" customHeight="1">
      <c r="B302" s="33"/>
      <c r="C302" s="180" t="s">
        <v>1292</v>
      </c>
      <c r="D302" s="180" t="s">
        <v>587</v>
      </c>
      <c r="E302" s="181" t="s">
        <v>4078</v>
      </c>
      <c r="F302" s="182" t="s">
        <v>4079</v>
      </c>
      <c r="G302" s="183" t="s">
        <v>3097</v>
      </c>
      <c r="H302" s="184">
        <v>1</v>
      </c>
      <c r="I302" s="185"/>
      <c r="J302" s="186">
        <f t="shared" si="10"/>
        <v>0</v>
      </c>
      <c r="K302" s="182" t="s">
        <v>19</v>
      </c>
      <c r="L302" s="187"/>
      <c r="M302" s="188" t="s">
        <v>19</v>
      </c>
      <c r="N302" s="189" t="s">
        <v>46</v>
      </c>
      <c r="P302" s="141">
        <f t="shared" si="11"/>
        <v>0</v>
      </c>
      <c r="Q302" s="141">
        <v>0</v>
      </c>
      <c r="R302" s="141">
        <f t="shared" si="12"/>
        <v>0</v>
      </c>
      <c r="S302" s="141">
        <v>0</v>
      </c>
      <c r="T302" s="142">
        <f t="shared" si="13"/>
        <v>0</v>
      </c>
      <c r="AR302" s="143" t="s">
        <v>235</v>
      </c>
      <c r="AT302" s="143" t="s">
        <v>587</v>
      </c>
      <c r="AU302" s="143" t="s">
        <v>82</v>
      </c>
      <c r="AY302" s="18" t="s">
        <v>167</v>
      </c>
      <c r="BE302" s="144">
        <f t="shared" si="14"/>
        <v>0</v>
      </c>
      <c r="BF302" s="144">
        <f t="shared" si="15"/>
        <v>0</v>
      </c>
      <c r="BG302" s="144">
        <f t="shared" si="16"/>
        <v>0</v>
      </c>
      <c r="BH302" s="144">
        <f t="shared" si="17"/>
        <v>0</v>
      </c>
      <c r="BI302" s="144">
        <f t="shared" si="18"/>
        <v>0</v>
      </c>
      <c r="BJ302" s="18" t="s">
        <v>90</v>
      </c>
      <c r="BK302" s="144">
        <f t="shared" si="19"/>
        <v>0</v>
      </c>
      <c r="BL302" s="18" t="s">
        <v>175</v>
      </c>
      <c r="BM302" s="143" t="s">
        <v>4080</v>
      </c>
    </row>
    <row r="303" spans="2:65" s="1" customFormat="1" ht="24.2" customHeight="1">
      <c r="B303" s="33"/>
      <c r="C303" s="132" t="s">
        <v>1299</v>
      </c>
      <c r="D303" s="132" t="s">
        <v>170</v>
      </c>
      <c r="E303" s="133" t="s">
        <v>4081</v>
      </c>
      <c r="F303" s="134" t="s">
        <v>4082</v>
      </c>
      <c r="G303" s="135" t="s">
        <v>312</v>
      </c>
      <c r="H303" s="136">
        <v>1</v>
      </c>
      <c r="I303" s="137"/>
      <c r="J303" s="138">
        <f t="shared" si="10"/>
        <v>0</v>
      </c>
      <c r="K303" s="134" t="s">
        <v>174</v>
      </c>
      <c r="L303" s="33"/>
      <c r="M303" s="139" t="s">
        <v>19</v>
      </c>
      <c r="N303" s="140" t="s">
        <v>46</v>
      </c>
      <c r="P303" s="141">
        <f t="shared" si="11"/>
        <v>0</v>
      </c>
      <c r="Q303" s="141">
        <v>0</v>
      </c>
      <c r="R303" s="141">
        <f t="shared" si="12"/>
        <v>0</v>
      </c>
      <c r="S303" s="141">
        <v>0</v>
      </c>
      <c r="T303" s="142">
        <f t="shared" si="13"/>
        <v>0</v>
      </c>
      <c r="AR303" s="143" t="s">
        <v>309</v>
      </c>
      <c r="AT303" s="143" t="s">
        <v>170</v>
      </c>
      <c r="AU303" s="143" t="s">
        <v>82</v>
      </c>
      <c r="AY303" s="18" t="s">
        <v>167</v>
      </c>
      <c r="BE303" s="144">
        <f t="shared" si="14"/>
        <v>0</v>
      </c>
      <c r="BF303" s="144">
        <f t="shared" si="15"/>
        <v>0</v>
      </c>
      <c r="BG303" s="144">
        <f t="shared" si="16"/>
        <v>0</v>
      </c>
      <c r="BH303" s="144">
        <f t="shared" si="17"/>
        <v>0</v>
      </c>
      <c r="BI303" s="144">
        <f t="shared" si="18"/>
        <v>0</v>
      </c>
      <c r="BJ303" s="18" t="s">
        <v>90</v>
      </c>
      <c r="BK303" s="144">
        <f t="shared" si="19"/>
        <v>0</v>
      </c>
      <c r="BL303" s="18" t="s">
        <v>309</v>
      </c>
      <c r="BM303" s="143" t="s">
        <v>4083</v>
      </c>
    </row>
    <row r="304" spans="2:47" s="1" customFormat="1" ht="11.25">
      <c r="B304" s="33"/>
      <c r="D304" s="145" t="s">
        <v>177</v>
      </c>
      <c r="F304" s="146" t="s">
        <v>4084</v>
      </c>
      <c r="I304" s="147"/>
      <c r="L304" s="33"/>
      <c r="M304" s="148"/>
      <c r="T304" s="54"/>
      <c r="AT304" s="18" t="s">
        <v>177</v>
      </c>
      <c r="AU304" s="18" t="s">
        <v>82</v>
      </c>
    </row>
    <row r="305" spans="2:65" s="1" customFormat="1" ht="16.5" customHeight="1">
      <c r="B305" s="33"/>
      <c r="C305" s="180" t="s">
        <v>1304</v>
      </c>
      <c r="D305" s="180" t="s">
        <v>587</v>
      </c>
      <c r="E305" s="181" t="s">
        <v>1396</v>
      </c>
      <c r="F305" s="182" t="s">
        <v>4085</v>
      </c>
      <c r="G305" s="183" t="s">
        <v>312</v>
      </c>
      <c r="H305" s="184">
        <v>1</v>
      </c>
      <c r="I305" s="185"/>
      <c r="J305" s="186">
        <f>ROUND(I305*H305,2)</f>
        <v>0</v>
      </c>
      <c r="K305" s="182" t="s">
        <v>19</v>
      </c>
      <c r="L305" s="187"/>
      <c r="M305" s="188" t="s">
        <v>19</v>
      </c>
      <c r="N305" s="189" t="s">
        <v>46</v>
      </c>
      <c r="P305" s="141">
        <f>O305*H305</f>
        <v>0</v>
      </c>
      <c r="Q305" s="141">
        <v>0</v>
      </c>
      <c r="R305" s="141">
        <f>Q305*H305</f>
        <v>0</v>
      </c>
      <c r="S305" s="141">
        <v>0</v>
      </c>
      <c r="T305" s="142">
        <f>S305*H305</f>
        <v>0</v>
      </c>
      <c r="AR305" s="143" t="s">
        <v>235</v>
      </c>
      <c r="AT305" s="143" t="s">
        <v>587</v>
      </c>
      <c r="AU305" s="143" t="s">
        <v>82</v>
      </c>
      <c r="AY305" s="18" t="s">
        <v>167</v>
      </c>
      <c r="BE305" s="144">
        <f>IF(N305="základní",J305,0)</f>
        <v>0</v>
      </c>
      <c r="BF305" s="144">
        <f>IF(N305="snížená",J305,0)</f>
        <v>0</v>
      </c>
      <c r="BG305" s="144">
        <f>IF(N305="zákl. přenesená",J305,0)</f>
        <v>0</v>
      </c>
      <c r="BH305" s="144">
        <f>IF(N305="sníž. přenesená",J305,0)</f>
        <v>0</v>
      </c>
      <c r="BI305" s="144">
        <f>IF(N305="nulová",J305,0)</f>
        <v>0</v>
      </c>
      <c r="BJ305" s="18" t="s">
        <v>90</v>
      </c>
      <c r="BK305" s="144">
        <f>ROUND(I305*H305,2)</f>
        <v>0</v>
      </c>
      <c r="BL305" s="18" t="s">
        <v>175</v>
      </c>
      <c r="BM305" s="143" t="s">
        <v>4086</v>
      </c>
    </row>
    <row r="306" spans="2:65" s="1" customFormat="1" ht="16.5" customHeight="1">
      <c r="B306" s="33"/>
      <c r="C306" s="180" t="s">
        <v>1309</v>
      </c>
      <c r="D306" s="180" t="s">
        <v>587</v>
      </c>
      <c r="E306" s="181" t="s">
        <v>1402</v>
      </c>
      <c r="F306" s="182" t="s">
        <v>4087</v>
      </c>
      <c r="G306" s="183" t="s">
        <v>3097</v>
      </c>
      <c r="H306" s="184">
        <v>1</v>
      </c>
      <c r="I306" s="185"/>
      <c r="J306" s="186">
        <f>ROUND(I306*H306,2)</f>
        <v>0</v>
      </c>
      <c r="K306" s="182" t="s">
        <v>19</v>
      </c>
      <c r="L306" s="187"/>
      <c r="M306" s="188" t="s">
        <v>19</v>
      </c>
      <c r="N306" s="189" t="s">
        <v>46</v>
      </c>
      <c r="P306" s="141">
        <f>O306*H306</f>
        <v>0</v>
      </c>
      <c r="Q306" s="141">
        <v>0</v>
      </c>
      <c r="R306" s="141">
        <f>Q306*H306</f>
        <v>0</v>
      </c>
      <c r="S306" s="141">
        <v>0</v>
      </c>
      <c r="T306" s="142">
        <f>S306*H306</f>
        <v>0</v>
      </c>
      <c r="AR306" s="143" t="s">
        <v>235</v>
      </c>
      <c r="AT306" s="143" t="s">
        <v>587</v>
      </c>
      <c r="AU306" s="143" t="s">
        <v>82</v>
      </c>
      <c r="AY306" s="18" t="s">
        <v>167</v>
      </c>
      <c r="BE306" s="144">
        <f>IF(N306="základní",J306,0)</f>
        <v>0</v>
      </c>
      <c r="BF306" s="144">
        <f>IF(N306="snížená",J306,0)</f>
        <v>0</v>
      </c>
      <c r="BG306" s="144">
        <f>IF(N306="zákl. přenesená",J306,0)</f>
        <v>0</v>
      </c>
      <c r="BH306" s="144">
        <f>IF(N306="sníž. přenesená",J306,0)</f>
        <v>0</v>
      </c>
      <c r="BI306" s="144">
        <f>IF(N306="nulová",J306,0)</f>
        <v>0</v>
      </c>
      <c r="BJ306" s="18" t="s">
        <v>90</v>
      </c>
      <c r="BK306" s="144">
        <f>ROUND(I306*H306,2)</f>
        <v>0</v>
      </c>
      <c r="BL306" s="18" t="s">
        <v>175</v>
      </c>
      <c r="BM306" s="143" t="s">
        <v>4088</v>
      </c>
    </row>
    <row r="307" spans="2:65" s="1" customFormat="1" ht="16.5" customHeight="1">
      <c r="B307" s="33"/>
      <c r="C307" s="180" t="s">
        <v>1315</v>
      </c>
      <c r="D307" s="180" t="s">
        <v>587</v>
      </c>
      <c r="E307" s="181" t="s">
        <v>4089</v>
      </c>
      <c r="F307" s="182" t="s">
        <v>4090</v>
      </c>
      <c r="G307" s="183" t="s">
        <v>3278</v>
      </c>
      <c r="H307" s="184">
        <v>4</v>
      </c>
      <c r="I307" s="185"/>
      <c r="J307" s="186">
        <f>ROUND(I307*H307,2)</f>
        <v>0</v>
      </c>
      <c r="K307" s="182" t="s">
        <v>19</v>
      </c>
      <c r="L307" s="187"/>
      <c r="M307" s="188" t="s">
        <v>19</v>
      </c>
      <c r="N307" s="189" t="s">
        <v>46</v>
      </c>
      <c r="P307" s="141">
        <f>O307*H307</f>
        <v>0</v>
      </c>
      <c r="Q307" s="141">
        <v>0</v>
      </c>
      <c r="R307" s="141">
        <f>Q307*H307</f>
        <v>0</v>
      </c>
      <c r="S307" s="141">
        <v>0</v>
      </c>
      <c r="T307" s="142">
        <f>S307*H307</f>
        <v>0</v>
      </c>
      <c r="AR307" s="143" t="s">
        <v>235</v>
      </c>
      <c r="AT307" s="143" t="s">
        <v>587</v>
      </c>
      <c r="AU307" s="143" t="s">
        <v>82</v>
      </c>
      <c r="AY307" s="18" t="s">
        <v>167</v>
      </c>
      <c r="BE307" s="144">
        <f>IF(N307="základní",J307,0)</f>
        <v>0</v>
      </c>
      <c r="BF307" s="144">
        <f>IF(N307="snížená",J307,0)</f>
        <v>0</v>
      </c>
      <c r="BG307" s="144">
        <f>IF(N307="zákl. přenesená",J307,0)</f>
        <v>0</v>
      </c>
      <c r="BH307" s="144">
        <f>IF(N307="sníž. přenesená",J307,0)</f>
        <v>0</v>
      </c>
      <c r="BI307" s="144">
        <f>IF(N307="nulová",J307,0)</f>
        <v>0</v>
      </c>
      <c r="BJ307" s="18" t="s">
        <v>90</v>
      </c>
      <c r="BK307" s="144">
        <f>ROUND(I307*H307,2)</f>
        <v>0</v>
      </c>
      <c r="BL307" s="18" t="s">
        <v>175</v>
      </c>
      <c r="BM307" s="143" t="s">
        <v>4091</v>
      </c>
    </row>
    <row r="308" spans="2:65" s="1" customFormat="1" ht="16.5" customHeight="1">
      <c r="B308" s="33"/>
      <c r="C308" s="180" t="s">
        <v>1319</v>
      </c>
      <c r="D308" s="180" t="s">
        <v>587</v>
      </c>
      <c r="E308" s="181" t="s">
        <v>4092</v>
      </c>
      <c r="F308" s="182" t="s">
        <v>4093</v>
      </c>
      <c r="G308" s="183" t="s">
        <v>3278</v>
      </c>
      <c r="H308" s="184">
        <v>8</v>
      </c>
      <c r="I308" s="185"/>
      <c r="J308" s="186">
        <f>ROUND(I308*H308,2)</f>
        <v>0</v>
      </c>
      <c r="K308" s="182" t="s">
        <v>19</v>
      </c>
      <c r="L308" s="187"/>
      <c r="M308" s="188" t="s">
        <v>19</v>
      </c>
      <c r="N308" s="189" t="s">
        <v>46</v>
      </c>
      <c r="P308" s="141">
        <f>O308*H308</f>
        <v>0</v>
      </c>
      <c r="Q308" s="141">
        <v>0</v>
      </c>
      <c r="R308" s="141">
        <f>Q308*H308</f>
        <v>0</v>
      </c>
      <c r="S308" s="141">
        <v>0</v>
      </c>
      <c r="T308" s="142">
        <f>S308*H308</f>
        <v>0</v>
      </c>
      <c r="AR308" s="143" t="s">
        <v>235</v>
      </c>
      <c r="AT308" s="143" t="s">
        <v>587</v>
      </c>
      <c r="AU308" s="143" t="s">
        <v>82</v>
      </c>
      <c r="AY308" s="18" t="s">
        <v>167</v>
      </c>
      <c r="BE308" s="144">
        <f>IF(N308="základní",J308,0)</f>
        <v>0</v>
      </c>
      <c r="BF308" s="144">
        <f>IF(N308="snížená",J308,0)</f>
        <v>0</v>
      </c>
      <c r="BG308" s="144">
        <f>IF(N308="zákl. přenesená",J308,0)</f>
        <v>0</v>
      </c>
      <c r="BH308" s="144">
        <f>IF(N308="sníž. přenesená",J308,0)</f>
        <v>0</v>
      </c>
      <c r="BI308" s="144">
        <f>IF(N308="nulová",J308,0)</f>
        <v>0</v>
      </c>
      <c r="BJ308" s="18" t="s">
        <v>90</v>
      </c>
      <c r="BK308" s="144">
        <f>ROUND(I308*H308,2)</f>
        <v>0</v>
      </c>
      <c r="BL308" s="18" t="s">
        <v>175</v>
      </c>
      <c r="BM308" s="143" t="s">
        <v>4094</v>
      </c>
    </row>
    <row r="309" spans="2:65" s="1" customFormat="1" ht="24.2" customHeight="1">
      <c r="B309" s="33"/>
      <c r="C309" s="132" t="s">
        <v>1325</v>
      </c>
      <c r="D309" s="132" t="s">
        <v>170</v>
      </c>
      <c r="E309" s="133" t="s">
        <v>4095</v>
      </c>
      <c r="F309" s="134" t="s">
        <v>4096</v>
      </c>
      <c r="G309" s="135" t="s">
        <v>389</v>
      </c>
      <c r="H309" s="136">
        <v>2</v>
      </c>
      <c r="I309" s="137"/>
      <c r="J309" s="138">
        <f>ROUND(I309*H309,2)</f>
        <v>0</v>
      </c>
      <c r="K309" s="134" t="s">
        <v>174</v>
      </c>
      <c r="L309" s="33"/>
      <c r="M309" s="139" t="s">
        <v>19</v>
      </c>
      <c r="N309" s="140" t="s">
        <v>46</v>
      </c>
      <c r="P309" s="141">
        <f>O309*H309</f>
        <v>0</v>
      </c>
      <c r="Q309" s="141">
        <v>0</v>
      </c>
      <c r="R309" s="141">
        <f>Q309*H309</f>
        <v>0</v>
      </c>
      <c r="S309" s="141">
        <v>0</v>
      </c>
      <c r="T309" s="142">
        <f>S309*H309</f>
        <v>0</v>
      </c>
      <c r="AR309" s="143" t="s">
        <v>175</v>
      </c>
      <c r="AT309" s="143" t="s">
        <v>170</v>
      </c>
      <c r="AU309" s="143" t="s">
        <v>82</v>
      </c>
      <c r="AY309" s="18" t="s">
        <v>167</v>
      </c>
      <c r="BE309" s="144">
        <f>IF(N309="základní",J309,0)</f>
        <v>0</v>
      </c>
      <c r="BF309" s="144">
        <f>IF(N309="snížená",J309,0)</f>
        <v>0</v>
      </c>
      <c r="BG309" s="144">
        <f>IF(N309="zákl. přenesená",J309,0)</f>
        <v>0</v>
      </c>
      <c r="BH309" s="144">
        <f>IF(N309="sníž. přenesená",J309,0)</f>
        <v>0</v>
      </c>
      <c r="BI309" s="144">
        <f>IF(N309="nulová",J309,0)</f>
        <v>0</v>
      </c>
      <c r="BJ309" s="18" t="s">
        <v>90</v>
      </c>
      <c r="BK309" s="144">
        <f>ROUND(I309*H309,2)</f>
        <v>0</v>
      </c>
      <c r="BL309" s="18" t="s">
        <v>175</v>
      </c>
      <c r="BM309" s="143" t="s">
        <v>4097</v>
      </c>
    </row>
    <row r="310" spans="2:47" s="1" customFormat="1" ht="11.25">
      <c r="B310" s="33"/>
      <c r="D310" s="145" t="s">
        <v>177</v>
      </c>
      <c r="F310" s="146" t="s">
        <v>4098</v>
      </c>
      <c r="I310" s="147"/>
      <c r="L310" s="33"/>
      <c r="M310" s="148"/>
      <c r="T310" s="54"/>
      <c r="AT310" s="18" t="s">
        <v>177</v>
      </c>
      <c r="AU310" s="18" t="s">
        <v>82</v>
      </c>
    </row>
    <row r="311" spans="2:65" s="1" customFormat="1" ht="16.5" customHeight="1">
      <c r="B311" s="33"/>
      <c r="C311" s="180" t="s">
        <v>1331</v>
      </c>
      <c r="D311" s="180" t="s">
        <v>587</v>
      </c>
      <c r="E311" s="181" t="s">
        <v>3801</v>
      </c>
      <c r="F311" s="182" t="s">
        <v>3802</v>
      </c>
      <c r="G311" s="183" t="s">
        <v>3097</v>
      </c>
      <c r="H311" s="184">
        <v>1</v>
      </c>
      <c r="I311" s="185"/>
      <c r="J311" s="186">
        <f>ROUND(I311*H311,2)</f>
        <v>0</v>
      </c>
      <c r="K311" s="182" t="s">
        <v>19</v>
      </c>
      <c r="L311" s="187"/>
      <c r="M311" s="199" t="s">
        <v>19</v>
      </c>
      <c r="N311" s="200" t="s">
        <v>46</v>
      </c>
      <c r="O311" s="194"/>
      <c r="P311" s="195">
        <f>O311*H311</f>
        <v>0</v>
      </c>
      <c r="Q311" s="195">
        <v>0</v>
      </c>
      <c r="R311" s="195">
        <f>Q311*H311</f>
        <v>0</v>
      </c>
      <c r="S311" s="195">
        <v>0</v>
      </c>
      <c r="T311" s="196">
        <f>S311*H311</f>
        <v>0</v>
      </c>
      <c r="AR311" s="143" t="s">
        <v>235</v>
      </c>
      <c r="AT311" s="143" t="s">
        <v>587</v>
      </c>
      <c r="AU311" s="143" t="s">
        <v>82</v>
      </c>
      <c r="AY311" s="18" t="s">
        <v>167</v>
      </c>
      <c r="BE311" s="144">
        <f>IF(N311="základní",J311,0)</f>
        <v>0</v>
      </c>
      <c r="BF311" s="144">
        <f>IF(N311="snížená",J311,0)</f>
        <v>0</v>
      </c>
      <c r="BG311" s="144">
        <f>IF(N311="zákl. přenesená",J311,0)</f>
        <v>0</v>
      </c>
      <c r="BH311" s="144">
        <f>IF(N311="sníž. přenesená",J311,0)</f>
        <v>0</v>
      </c>
      <c r="BI311" s="144">
        <f>IF(N311="nulová",J311,0)</f>
        <v>0</v>
      </c>
      <c r="BJ311" s="18" t="s">
        <v>90</v>
      </c>
      <c r="BK311" s="144">
        <f>ROUND(I311*H311,2)</f>
        <v>0</v>
      </c>
      <c r="BL311" s="18" t="s">
        <v>175</v>
      </c>
      <c r="BM311" s="143" t="s">
        <v>4099</v>
      </c>
    </row>
    <row r="312" spans="2:12" s="1" customFormat="1" ht="6.95" customHeight="1">
      <c r="B312" s="42"/>
      <c r="C312" s="43"/>
      <c r="D312" s="43"/>
      <c r="E312" s="43"/>
      <c r="F312" s="43"/>
      <c r="G312" s="43"/>
      <c r="H312" s="43"/>
      <c r="I312" s="43"/>
      <c r="J312" s="43"/>
      <c r="K312" s="43"/>
      <c r="L312" s="33"/>
    </row>
  </sheetData>
  <sheetProtection algorithmName="SHA-512" hashValue="dlFEHxInb2EG4k1iWiPHBLAB763ctggSvdZcHdKsX1RTXHEQ9pinCnt+sjkV0K79VpuLnzuqE5UMGazZGxPNiQ==" saltValue="3GxX5fRchtShszj1JblxVxtOTobcUwSKw5TrvIewR0Ngjc/zsZJi71FjwBb5llQdFzSc8WSAg1KMwGaLfBUqLw==" spinCount="100000" sheet="1" objects="1" scenarios="1" formatColumns="0" formatRows="0" autoFilter="0"/>
  <autoFilter ref="C107:K311"/>
  <mergeCells count="15">
    <mergeCell ref="E94:H94"/>
    <mergeCell ref="E98:H98"/>
    <mergeCell ref="E96:H96"/>
    <mergeCell ref="E100:H100"/>
    <mergeCell ref="L2:V2"/>
    <mergeCell ref="E31:H31"/>
    <mergeCell ref="E52:H52"/>
    <mergeCell ref="E56:H56"/>
    <mergeCell ref="E54:H54"/>
    <mergeCell ref="E58:H58"/>
    <mergeCell ref="E7:H7"/>
    <mergeCell ref="E11:H11"/>
    <mergeCell ref="E9:H9"/>
    <mergeCell ref="E13:H13"/>
    <mergeCell ref="E22:H22"/>
  </mergeCells>
  <hyperlinks>
    <hyperlink ref="F112" r:id="rId1" display="https://podminky.urs.cz/item/CS_URS_2023_02/741372051"/>
    <hyperlink ref="F122" r:id="rId2" display="https://podminky.urs.cz/item/CS_URS_2023_02/741130001"/>
    <hyperlink ref="F127" r:id="rId3" display="https://podminky.urs.cz/item/CS_URS_2023_02/741820102"/>
    <hyperlink ref="F130" r:id="rId4" display="https://podminky.urs.cz/item/CS_URS_2023_02/741310201"/>
    <hyperlink ref="F135" r:id="rId5" display="https://podminky.urs.cz/item/CS_URS_2023_02/741310233"/>
    <hyperlink ref="F138" r:id="rId6" display="https://podminky.urs.cz/item/CS_URS_2023_02/741310231"/>
    <hyperlink ref="F141" r:id="rId7" display="https://podminky.urs.cz/item/CS_URS_2023_02/741310251"/>
    <hyperlink ref="F145" r:id="rId8" display="https://podminky.urs.cz/item/CS_URS_2023_02/741310261"/>
    <hyperlink ref="F150" r:id="rId9" display="https://podminky.urs.cz/item/CS_URS_2023_02/741313041"/>
    <hyperlink ref="F153" r:id="rId10" display="https://podminky.urs.cz/item/CS_URS_2023_02/741313043"/>
    <hyperlink ref="F156" r:id="rId11" display="https://podminky.urs.cz/item/CS_URS_2023_02/741313082"/>
    <hyperlink ref="F163" r:id="rId12" display="https://podminky.urs.cz/item/CS_URS_2023_02/220320233"/>
    <hyperlink ref="F167" r:id="rId13" display="https://podminky.urs.cz/item/CS_URS_2023_02/2203202011"/>
    <hyperlink ref="F170" r:id="rId14" display="https://podminky.urs.cz/item/CS_URS_2023_02/742210121"/>
    <hyperlink ref="F178" r:id="rId15" display="https://podminky.urs.cz/item/CS_URS_2023_02/741110041"/>
    <hyperlink ref="F183" r:id="rId16" display="https://podminky.urs.cz/item/CS_URS_2023_02/741910414"/>
    <hyperlink ref="F187" r:id="rId17" display="https://podminky.urs.cz/item/CS_URS_2023_02/741120401"/>
    <hyperlink ref="F191" r:id="rId18" display="https://podminky.urs.cz/item/CS_URS_2023_02/741122016"/>
    <hyperlink ref="F203" r:id="rId19" display="https://podminky.urs.cz/item/CS_URS_2023_02/741122031"/>
    <hyperlink ref="F217" r:id="rId20" display="https://podminky.urs.cz/item/CS_URS_2023_02/741322875"/>
    <hyperlink ref="F219" r:id="rId21" display="https://podminky.urs.cz/item/CS_URS_2023_02/741320195"/>
    <hyperlink ref="F222" r:id="rId22" display="https://podminky.urs.cz/item/CS_URS_2023_02/741320175"/>
    <hyperlink ref="F227" r:id="rId23" display="https://podminky.urs.cz/item/CS_URS_2023_02/741320175"/>
    <hyperlink ref="F231" r:id="rId24" display="https://podminky.urs.cz/item/CS_URS_2023_02/741210001"/>
    <hyperlink ref="F234" r:id="rId25" display="https://podminky.urs.cz/item/CS_URS_2023_02/741320165"/>
    <hyperlink ref="F238" r:id="rId26" display="https://podminky.urs.cz/item/CS_URS_2023_02/741320105"/>
    <hyperlink ref="F242" r:id="rId27" display="https://podminky.urs.cz/item/CS_URS_2023_02/741321033"/>
    <hyperlink ref="F245" r:id="rId28" display="https://podminky.urs.cz/item/CS_URS_2023_02/741321003"/>
    <hyperlink ref="F248" r:id="rId29" display="https://podminky.urs.cz/item/CS_URS_2023_02/741322142"/>
    <hyperlink ref="F255" r:id="rId30" display="https://podminky.urs.cz/item/CS_URS_2023_02/741210001"/>
    <hyperlink ref="F258" r:id="rId31" display="https://podminky.urs.cz/item/CS_URS_2023_02/741330741"/>
    <hyperlink ref="F264" r:id="rId32" display="https://podminky.urs.cz/item/CS_URS_2023_02/741210001"/>
    <hyperlink ref="F267" r:id="rId33" display="https://podminky.urs.cz/item/CS_URS_2023_02/741320105"/>
    <hyperlink ref="F273" r:id="rId34" display="https://podminky.urs.cz/item/CS_URS_2023_02/741420001"/>
    <hyperlink ref="F279" r:id="rId35" display="https://podminky.urs.cz/item/CS_URS_2023_02/741420021"/>
    <hyperlink ref="F282" r:id="rId36" display="https://podminky.urs.cz/item/CS_URS_2023_02/741430005"/>
    <hyperlink ref="F289" r:id="rId37" display="https://podminky.urs.cz/item/CS_URS_2023_02/741421821"/>
    <hyperlink ref="F291" r:id="rId38" display="https://podminky.urs.cz/item/CS_URS_2023_02/741421841"/>
    <hyperlink ref="F293" r:id="rId39" display="https://podminky.urs.cz/item/CS_URS_2023_02/741421855"/>
    <hyperlink ref="F296" r:id="rId40" display="https://podminky.urs.cz/item/CS_URS_2023_02/013254000"/>
    <hyperlink ref="F304" r:id="rId41" display="https://podminky.urs.cz/item/CS_URS_2023_02/741810003"/>
    <hyperlink ref="F310" r:id="rId42" display="https://podminky.urs.cz/item/CS_URS_2023_02/9987411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BM14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119</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4100</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ROUND(J94,2)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ROUND((SUM(BE94:BE144)),2)</f>
        <v>0</v>
      </c>
      <c r="I37" s="94">
        <v>0.21</v>
      </c>
      <c r="J37" s="84">
        <f>ROUND(((SUM(BE94:BE144))*I37),2)</f>
        <v>0</v>
      </c>
      <c r="L37" s="33"/>
    </row>
    <row r="38" spans="2:12" s="1" customFormat="1" ht="14.45" customHeight="1">
      <c r="B38" s="33"/>
      <c r="E38" s="28" t="s">
        <v>46</v>
      </c>
      <c r="F38" s="84">
        <f>ROUND((SUM(BF94:BF144)),2)</f>
        <v>0</v>
      </c>
      <c r="I38" s="94">
        <v>0.15</v>
      </c>
      <c r="J38" s="84">
        <f>ROUND(((SUM(BF94:BF144))*I38),2)</f>
        <v>0</v>
      </c>
      <c r="L38" s="33"/>
    </row>
    <row r="39" spans="2:12" s="1" customFormat="1" ht="14.45" customHeight="1" hidden="1">
      <c r="B39" s="33"/>
      <c r="E39" s="28" t="s">
        <v>47</v>
      </c>
      <c r="F39" s="84">
        <f>ROUND((SUM(BG94:BG144)),2)</f>
        <v>0</v>
      </c>
      <c r="I39" s="94">
        <v>0.21</v>
      </c>
      <c r="J39" s="84">
        <f>0</f>
        <v>0</v>
      </c>
      <c r="L39" s="33"/>
    </row>
    <row r="40" spans="2:12" s="1" customFormat="1" ht="14.45" customHeight="1" hidden="1">
      <c r="B40" s="33"/>
      <c r="E40" s="28" t="s">
        <v>48</v>
      </c>
      <c r="F40" s="84">
        <f>ROUND((SUM(BH94:BH144)),2)</f>
        <v>0</v>
      </c>
      <c r="I40" s="94">
        <v>0.15</v>
      </c>
      <c r="J40" s="84">
        <f>0</f>
        <v>0</v>
      </c>
      <c r="L40" s="33"/>
    </row>
    <row r="41" spans="2:12" s="1" customFormat="1" ht="14.45" customHeight="1" hidden="1">
      <c r="B41" s="33"/>
      <c r="E41" s="28" t="s">
        <v>49</v>
      </c>
      <c r="F41" s="84">
        <f>ROUND((SUM(BI94:BI144)),2)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D.1.4.H - EPS</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J94</f>
        <v>0</v>
      </c>
      <c r="L67" s="33"/>
      <c r="AU67" s="18" t="s">
        <v>143</v>
      </c>
    </row>
    <row r="68" spans="2:12" s="8" customFormat="1" ht="24.95" customHeight="1">
      <c r="B68" s="104"/>
      <c r="D68" s="105" t="s">
        <v>4101</v>
      </c>
      <c r="E68" s="106"/>
      <c r="F68" s="106"/>
      <c r="G68" s="106"/>
      <c r="H68" s="106"/>
      <c r="I68" s="106"/>
      <c r="J68" s="107">
        <f>J95</f>
        <v>0</v>
      </c>
      <c r="L68" s="104"/>
    </row>
    <row r="69" spans="2:12" s="8" customFormat="1" ht="24.95" customHeight="1">
      <c r="B69" s="104"/>
      <c r="D69" s="105" t="s">
        <v>4102</v>
      </c>
      <c r="E69" s="106"/>
      <c r="F69" s="106"/>
      <c r="G69" s="106"/>
      <c r="H69" s="106"/>
      <c r="I69" s="106"/>
      <c r="J69" s="107">
        <f>J133</f>
        <v>0</v>
      </c>
      <c r="L69" s="104"/>
    </row>
    <row r="70" spans="2:12" s="8" customFormat="1" ht="24.95" customHeight="1">
      <c r="B70" s="104"/>
      <c r="D70" s="105" t="s">
        <v>4103</v>
      </c>
      <c r="E70" s="106"/>
      <c r="F70" s="106"/>
      <c r="G70" s="106"/>
      <c r="H70" s="106"/>
      <c r="I70" s="106"/>
      <c r="J70" s="107">
        <f>J140</f>
        <v>0</v>
      </c>
      <c r="L70" s="104"/>
    </row>
    <row r="71" spans="2:12" s="1" customFormat="1" ht="21.75" customHeight="1">
      <c r="B71" s="33"/>
      <c r="L71" s="33"/>
    </row>
    <row r="72" spans="2:12" s="1" customFormat="1" ht="6.95" customHeight="1">
      <c r="B72" s="42"/>
      <c r="C72" s="43"/>
      <c r="D72" s="43"/>
      <c r="E72" s="43"/>
      <c r="F72" s="43"/>
      <c r="G72" s="43"/>
      <c r="H72" s="43"/>
      <c r="I72" s="43"/>
      <c r="J72" s="43"/>
      <c r="K72" s="43"/>
      <c r="L72" s="33"/>
    </row>
    <row r="76" spans="2:12" s="1" customFormat="1" ht="6.95" customHeight="1">
      <c r="B76" s="44"/>
      <c r="C76" s="45"/>
      <c r="D76" s="45"/>
      <c r="E76" s="45"/>
      <c r="F76" s="45"/>
      <c r="G76" s="45"/>
      <c r="H76" s="45"/>
      <c r="I76" s="45"/>
      <c r="J76" s="45"/>
      <c r="K76" s="45"/>
      <c r="L76" s="33"/>
    </row>
    <row r="77" spans="2:12" s="1" customFormat="1" ht="24.95" customHeight="1">
      <c r="B77" s="33"/>
      <c r="C77" s="22" t="s">
        <v>152</v>
      </c>
      <c r="L77" s="33"/>
    </row>
    <row r="78" spans="2:12" s="1" customFormat="1" ht="6.95" customHeight="1">
      <c r="B78" s="33"/>
      <c r="L78" s="33"/>
    </row>
    <row r="79" spans="2:12" s="1" customFormat="1" ht="12" customHeight="1">
      <c r="B79" s="33"/>
      <c r="C79" s="28" t="s">
        <v>16</v>
      </c>
      <c r="L79" s="33"/>
    </row>
    <row r="80" spans="2:12" s="1" customFormat="1" ht="16.5" customHeight="1">
      <c r="B80" s="33"/>
      <c r="E80" s="325" t="str">
        <f>E7</f>
        <v>Nástavba na objektu DPS Malkovského 603</v>
      </c>
      <c r="F80" s="326"/>
      <c r="G80" s="326"/>
      <c r="H80" s="326"/>
      <c r="L80" s="33"/>
    </row>
    <row r="81" spans="2:12" ht="12" customHeight="1">
      <c r="B81" s="21"/>
      <c r="C81" s="28" t="s">
        <v>138</v>
      </c>
      <c r="L81" s="21"/>
    </row>
    <row r="82" spans="2:12" ht="16.5" customHeight="1">
      <c r="B82" s="21"/>
      <c r="E82" s="325" t="s">
        <v>494</v>
      </c>
      <c r="F82" s="295"/>
      <c r="G82" s="295"/>
      <c r="H82" s="295"/>
      <c r="L82" s="21"/>
    </row>
    <row r="83" spans="2:12" ht="12" customHeight="1">
      <c r="B83" s="21"/>
      <c r="C83" s="28" t="s">
        <v>495</v>
      </c>
      <c r="L83" s="21"/>
    </row>
    <row r="84" spans="2:12" s="1" customFormat="1" ht="16.5" customHeight="1">
      <c r="B84" s="33"/>
      <c r="E84" s="323" t="s">
        <v>3063</v>
      </c>
      <c r="F84" s="327"/>
      <c r="G84" s="327"/>
      <c r="H84" s="327"/>
      <c r="L84" s="33"/>
    </row>
    <row r="85" spans="2:12" s="1" customFormat="1" ht="12" customHeight="1">
      <c r="B85" s="33"/>
      <c r="C85" s="28" t="s">
        <v>3064</v>
      </c>
      <c r="L85" s="33"/>
    </row>
    <row r="86" spans="2:12" s="1" customFormat="1" ht="16.5" customHeight="1">
      <c r="B86" s="33"/>
      <c r="E86" s="288" t="str">
        <f>E13</f>
        <v>D.1.4.H - EPS</v>
      </c>
      <c r="F86" s="327"/>
      <c r="G86" s="327"/>
      <c r="H86" s="327"/>
      <c r="L86" s="33"/>
    </row>
    <row r="87" spans="2:12" s="1" customFormat="1" ht="6.95" customHeight="1">
      <c r="B87" s="33"/>
      <c r="L87" s="33"/>
    </row>
    <row r="88" spans="2:12" s="1" customFormat="1" ht="12" customHeight="1">
      <c r="B88" s="33"/>
      <c r="C88" s="28" t="s">
        <v>21</v>
      </c>
      <c r="F88" s="26" t="str">
        <f>F16</f>
        <v>Malkovského 603, Letňany</v>
      </c>
      <c r="I88" s="28" t="s">
        <v>23</v>
      </c>
      <c r="J88" s="50" t="str">
        <f>IF(J16="","",J16)</f>
        <v>23. 11. 2023</v>
      </c>
      <c r="L88" s="33"/>
    </row>
    <row r="89" spans="2:12" s="1" customFormat="1" ht="6.95" customHeight="1">
      <c r="B89" s="33"/>
      <c r="L89" s="33"/>
    </row>
    <row r="90" spans="2:12" s="1" customFormat="1" ht="25.7" customHeight="1">
      <c r="B90" s="33"/>
      <c r="C90" s="28" t="s">
        <v>25</v>
      </c>
      <c r="F90" s="26" t="str">
        <f>E19</f>
        <v>Městská část Praha 18</v>
      </c>
      <c r="I90" s="28" t="s">
        <v>32</v>
      </c>
      <c r="J90" s="31" t="str">
        <f>E25</f>
        <v>Architektonická kancelář Křivka s.r.o.</v>
      </c>
      <c r="L90" s="33"/>
    </row>
    <row r="91" spans="2:12" s="1" customFormat="1" ht="15.2" customHeight="1">
      <c r="B91" s="33"/>
      <c r="C91" s="28" t="s">
        <v>30</v>
      </c>
      <c r="F91" s="26" t="str">
        <f>IF(E22="","",E22)</f>
        <v>Vyplň údaj</v>
      </c>
      <c r="I91" s="28" t="s">
        <v>36</v>
      </c>
      <c r="J91" s="31" t="str">
        <f>E28</f>
        <v xml:space="preserve"> </v>
      </c>
      <c r="L91" s="33"/>
    </row>
    <row r="92" spans="2:12" s="1" customFormat="1" ht="10.35" customHeight="1">
      <c r="B92" s="33"/>
      <c r="L92" s="33"/>
    </row>
    <row r="93" spans="2:20" s="10" customFormat="1" ht="29.25" customHeight="1">
      <c r="B93" s="112"/>
      <c r="C93" s="113" t="s">
        <v>153</v>
      </c>
      <c r="D93" s="114" t="s">
        <v>59</v>
      </c>
      <c r="E93" s="114" t="s">
        <v>55</v>
      </c>
      <c r="F93" s="114" t="s">
        <v>56</v>
      </c>
      <c r="G93" s="114" t="s">
        <v>154</v>
      </c>
      <c r="H93" s="114" t="s">
        <v>155</v>
      </c>
      <c r="I93" s="114" t="s">
        <v>156</v>
      </c>
      <c r="J93" s="114" t="s">
        <v>142</v>
      </c>
      <c r="K93" s="115" t="s">
        <v>157</v>
      </c>
      <c r="L93" s="112"/>
      <c r="M93" s="57" t="s">
        <v>19</v>
      </c>
      <c r="N93" s="58" t="s">
        <v>44</v>
      </c>
      <c r="O93" s="58" t="s">
        <v>158</v>
      </c>
      <c r="P93" s="58" t="s">
        <v>159</v>
      </c>
      <c r="Q93" s="58" t="s">
        <v>160</v>
      </c>
      <c r="R93" s="58" t="s">
        <v>161</v>
      </c>
      <c r="S93" s="58" t="s">
        <v>162</v>
      </c>
      <c r="T93" s="59" t="s">
        <v>163</v>
      </c>
    </row>
    <row r="94" spans="2:63" s="1" customFormat="1" ht="22.9" customHeight="1">
      <c r="B94" s="33"/>
      <c r="C94" s="62" t="s">
        <v>164</v>
      </c>
      <c r="J94" s="116">
        <f>BK94</f>
        <v>0</v>
      </c>
      <c r="L94" s="33"/>
      <c r="M94" s="60"/>
      <c r="N94" s="51"/>
      <c r="O94" s="51"/>
      <c r="P94" s="117">
        <f>P95+P133+P140</f>
        <v>0</v>
      </c>
      <c r="Q94" s="51"/>
      <c r="R94" s="117">
        <f>R95+R133+R140</f>
        <v>0</v>
      </c>
      <c r="S94" s="51"/>
      <c r="T94" s="118">
        <f>T95+T133+T140</f>
        <v>0</v>
      </c>
      <c r="AT94" s="18" t="s">
        <v>73</v>
      </c>
      <c r="AU94" s="18" t="s">
        <v>143</v>
      </c>
      <c r="BK94" s="119">
        <f>BK95+BK133+BK140</f>
        <v>0</v>
      </c>
    </row>
    <row r="95" spans="2:63" s="11" customFormat="1" ht="25.9" customHeight="1">
      <c r="B95" s="120"/>
      <c r="D95" s="121" t="s">
        <v>73</v>
      </c>
      <c r="E95" s="122" t="s">
        <v>4104</v>
      </c>
      <c r="F95" s="122" t="s">
        <v>4105</v>
      </c>
      <c r="I95" s="123"/>
      <c r="J95" s="124">
        <f>BK95</f>
        <v>0</v>
      </c>
      <c r="L95" s="120"/>
      <c r="M95" s="125"/>
      <c r="P95" s="126">
        <f>SUM(P96:P132)</f>
        <v>0</v>
      </c>
      <c r="R95" s="126">
        <f>SUM(R96:R132)</f>
        <v>0</v>
      </c>
      <c r="T95" s="127">
        <f>SUM(T96:T132)</f>
        <v>0</v>
      </c>
      <c r="AR95" s="121" t="s">
        <v>82</v>
      </c>
      <c r="AT95" s="128" t="s">
        <v>73</v>
      </c>
      <c r="AU95" s="128" t="s">
        <v>74</v>
      </c>
      <c r="AY95" s="121" t="s">
        <v>167</v>
      </c>
      <c r="BK95" s="129">
        <f>SUM(BK96:BK132)</f>
        <v>0</v>
      </c>
    </row>
    <row r="96" spans="2:65" s="1" customFormat="1" ht="37.9" customHeight="1">
      <c r="B96" s="33"/>
      <c r="C96" s="180" t="s">
        <v>82</v>
      </c>
      <c r="D96" s="180" t="s">
        <v>587</v>
      </c>
      <c r="E96" s="181" t="s">
        <v>4106</v>
      </c>
      <c r="F96" s="182" t="s">
        <v>4107</v>
      </c>
      <c r="G96" s="183" t="s">
        <v>312</v>
      </c>
      <c r="H96" s="184">
        <v>1</v>
      </c>
      <c r="I96" s="185"/>
      <c r="J96" s="186">
        <f aca="true" t="shared" si="0" ref="J96:J132">ROUND(I96*H96,2)</f>
        <v>0</v>
      </c>
      <c r="K96" s="182" t="s">
        <v>19</v>
      </c>
      <c r="L96" s="187"/>
      <c r="M96" s="188" t="s">
        <v>19</v>
      </c>
      <c r="N96" s="189" t="s">
        <v>46</v>
      </c>
      <c r="P96" s="141">
        <f aca="true" t="shared" si="1" ref="P96:P132">O96*H96</f>
        <v>0</v>
      </c>
      <c r="Q96" s="141">
        <v>0</v>
      </c>
      <c r="R96" s="141">
        <f aca="true" t="shared" si="2" ref="R96:R132">Q96*H96</f>
        <v>0</v>
      </c>
      <c r="S96" s="141">
        <v>0</v>
      </c>
      <c r="T96" s="142">
        <f aca="true" t="shared" si="3" ref="T96:T132">S96*H96</f>
        <v>0</v>
      </c>
      <c r="AR96" s="143" t="s">
        <v>235</v>
      </c>
      <c r="AT96" s="143" t="s">
        <v>587</v>
      </c>
      <c r="AU96" s="143" t="s">
        <v>82</v>
      </c>
      <c r="AY96" s="18" t="s">
        <v>167</v>
      </c>
      <c r="BE96" s="144">
        <f aca="true" t="shared" si="4" ref="BE96:BE132">IF(N96="základní",J96,0)</f>
        <v>0</v>
      </c>
      <c r="BF96" s="144">
        <f aca="true" t="shared" si="5" ref="BF96:BF132">IF(N96="snížená",J96,0)</f>
        <v>0</v>
      </c>
      <c r="BG96" s="144">
        <f aca="true" t="shared" si="6" ref="BG96:BG132">IF(N96="zákl. přenesená",J96,0)</f>
        <v>0</v>
      </c>
      <c r="BH96" s="144">
        <f aca="true" t="shared" si="7" ref="BH96:BH132">IF(N96="sníž. přenesená",J96,0)</f>
        <v>0</v>
      </c>
      <c r="BI96" s="144">
        <f aca="true" t="shared" si="8" ref="BI96:BI132">IF(N96="nulová",J96,0)</f>
        <v>0</v>
      </c>
      <c r="BJ96" s="18" t="s">
        <v>90</v>
      </c>
      <c r="BK96" s="144">
        <f aca="true" t="shared" si="9" ref="BK96:BK132">ROUND(I96*H96,2)</f>
        <v>0</v>
      </c>
      <c r="BL96" s="18" t="s">
        <v>175</v>
      </c>
      <c r="BM96" s="143" t="s">
        <v>90</v>
      </c>
    </row>
    <row r="97" spans="2:65" s="1" customFormat="1" ht="16.5" customHeight="1">
      <c r="B97" s="33"/>
      <c r="C97" s="180" t="s">
        <v>90</v>
      </c>
      <c r="D97" s="180" t="s">
        <v>587</v>
      </c>
      <c r="E97" s="181" t="s">
        <v>4108</v>
      </c>
      <c r="F97" s="182" t="s">
        <v>4109</v>
      </c>
      <c r="G97" s="183" t="s">
        <v>312</v>
      </c>
      <c r="H97" s="184">
        <v>1</v>
      </c>
      <c r="I97" s="185"/>
      <c r="J97" s="186">
        <f t="shared" si="0"/>
        <v>0</v>
      </c>
      <c r="K97" s="182" t="s">
        <v>19</v>
      </c>
      <c r="L97" s="187"/>
      <c r="M97" s="188" t="s">
        <v>19</v>
      </c>
      <c r="N97" s="189" t="s">
        <v>46</v>
      </c>
      <c r="P97" s="141">
        <f t="shared" si="1"/>
        <v>0</v>
      </c>
      <c r="Q97" s="141">
        <v>0</v>
      </c>
      <c r="R97" s="141">
        <f t="shared" si="2"/>
        <v>0</v>
      </c>
      <c r="S97" s="141">
        <v>0</v>
      </c>
      <c r="T97" s="142">
        <f t="shared" si="3"/>
        <v>0</v>
      </c>
      <c r="AR97" s="143" t="s">
        <v>235</v>
      </c>
      <c r="AT97" s="143" t="s">
        <v>587</v>
      </c>
      <c r="AU97" s="143" t="s">
        <v>82</v>
      </c>
      <c r="AY97" s="18" t="s">
        <v>167</v>
      </c>
      <c r="BE97" s="144">
        <f t="shared" si="4"/>
        <v>0</v>
      </c>
      <c r="BF97" s="144">
        <f t="shared" si="5"/>
        <v>0</v>
      </c>
      <c r="BG97" s="144">
        <f t="shared" si="6"/>
        <v>0</v>
      </c>
      <c r="BH97" s="144">
        <f t="shared" si="7"/>
        <v>0</v>
      </c>
      <c r="BI97" s="144">
        <f t="shared" si="8"/>
        <v>0</v>
      </c>
      <c r="BJ97" s="18" t="s">
        <v>90</v>
      </c>
      <c r="BK97" s="144">
        <f t="shared" si="9"/>
        <v>0</v>
      </c>
      <c r="BL97" s="18" t="s">
        <v>175</v>
      </c>
      <c r="BM97" s="143" t="s">
        <v>175</v>
      </c>
    </row>
    <row r="98" spans="2:65" s="1" customFormat="1" ht="21.75" customHeight="1">
      <c r="B98" s="33"/>
      <c r="C98" s="180" t="s">
        <v>103</v>
      </c>
      <c r="D98" s="180" t="s">
        <v>587</v>
      </c>
      <c r="E98" s="181" t="s">
        <v>4110</v>
      </c>
      <c r="F98" s="182" t="s">
        <v>4111</v>
      </c>
      <c r="G98" s="183" t="s">
        <v>312</v>
      </c>
      <c r="H98" s="184">
        <v>1</v>
      </c>
      <c r="I98" s="185"/>
      <c r="J98" s="186">
        <f t="shared" si="0"/>
        <v>0</v>
      </c>
      <c r="K98" s="182" t="s">
        <v>19</v>
      </c>
      <c r="L98" s="187"/>
      <c r="M98" s="188" t="s">
        <v>19</v>
      </c>
      <c r="N98" s="189" t="s">
        <v>46</v>
      </c>
      <c r="P98" s="141">
        <f t="shared" si="1"/>
        <v>0</v>
      </c>
      <c r="Q98" s="141">
        <v>0</v>
      </c>
      <c r="R98" s="141">
        <f t="shared" si="2"/>
        <v>0</v>
      </c>
      <c r="S98" s="141">
        <v>0</v>
      </c>
      <c r="T98" s="142">
        <f t="shared" si="3"/>
        <v>0</v>
      </c>
      <c r="AR98" s="143" t="s">
        <v>235</v>
      </c>
      <c r="AT98" s="143" t="s">
        <v>587</v>
      </c>
      <c r="AU98" s="143" t="s">
        <v>82</v>
      </c>
      <c r="AY98" s="18" t="s">
        <v>167</v>
      </c>
      <c r="BE98" s="144">
        <f t="shared" si="4"/>
        <v>0</v>
      </c>
      <c r="BF98" s="144">
        <f t="shared" si="5"/>
        <v>0</v>
      </c>
      <c r="BG98" s="144">
        <f t="shared" si="6"/>
        <v>0</v>
      </c>
      <c r="BH98" s="144">
        <f t="shared" si="7"/>
        <v>0</v>
      </c>
      <c r="BI98" s="144">
        <f t="shared" si="8"/>
        <v>0</v>
      </c>
      <c r="BJ98" s="18" t="s">
        <v>90</v>
      </c>
      <c r="BK98" s="144">
        <f t="shared" si="9"/>
        <v>0</v>
      </c>
      <c r="BL98" s="18" t="s">
        <v>175</v>
      </c>
      <c r="BM98" s="143" t="s">
        <v>223</v>
      </c>
    </row>
    <row r="99" spans="2:65" s="1" customFormat="1" ht="16.5" customHeight="1">
      <c r="B99" s="33"/>
      <c r="C99" s="180" t="s">
        <v>175</v>
      </c>
      <c r="D99" s="180" t="s">
        <v>587</v>
      </c>
      <c r="E99" s="181" t="s">
        <v>4112</v>
      </c>
      <c r="F99" s="182" t="s">
        <v>4113</v>
      </c>
      <c r="G99" s="183" t="s">
        <v>312</v>
      </c>
      <c r="H99" s="184">
        <v>1</v>
      </c>
      <c r="I99" s="185"/>
      <c r="J99" s="186">
        <f t="shared" si="0"/>
        <v>0</v>
      </c>
      <c r="K99" s="182" t="s">
        <v>19</v>
      </c>
      <c r="L99" s="187"/>
      <c r="M99" s="188" t="s">
        <v>19</v>
      </c>
      <c r="N99" s="189" t="s">
        <v>46</v>
      </c>
      <c r="P99" s="141">
        <f t="shared" si="1"/>
        <v>0</v>
      </c>
      <c r="Q99" s="141">
        <v>0</v>
      </c>
      <c r="R99" s="141">
        <f t="shared" si="2"/>
        <v>0</v>
      </c>
      <c r="S99" s="141">
        <v>0</v>
      </c>
      <c r="T99" s="142">
        <f t="shared" si="3"/>
        <v>0</v>
      </c>
      <c r="AR99" s="143" t="s">
        <v>235</v>
      </c>
      <c r="AT99" s="143" t="s">
        <v>587</v>
      </c>
      <c r="AU99" s="143" t="s">
        <v>82</v>
      </c>
      <c r="AY99" s="18" t="s">
        <v>167</v>
      </c>
      <c r="BE99" s="144">
        <f t="shared" si="4"/>
        <v>0</v>
      </c>
      <c r="BF99" s="144">
        <f t="shared" si="5"/>
        <v>0</v>
      </c>
      <c r="BG99" s="144">
        <f t="shared" si="6"/>
        <v>0</v>
      </c>
      <c r="BH99" s="144">
        <f t="shared" si="7"/>
        <v>0</v>
      </c>
      <c r="BI99" s="144">
        <f t="shared" si="8"/>
        <v>0</v>
      </c>
      <c r="BJ99" s="18" t="s">
        <v>90</v>
      </c>
      <c r="BK99" s="144">
        <f t="shared" si="9"/>
        <v>0</v>
      </c>
      <c r="BL99" s="18" t="s">
        <v>175</v>
      </c>
      <c r="BM99" s="143" t="s">
        <v>235</v>
      </c>
    </row>
    <row r="100" spans="2:65" s="1" customFormat="1" ht="33" customHeight="1">
      <c r="B100" s="33"/>
      <c r="C100" s="180" t="s">
        <v>215</v>
      </c>
      <c r="D100" s="180" t="s">
        <v>587</v>
      </c>
      <c r="E100" s="181" t="s">
        <v>4114</v>
      </c>
      <c r="F100" s="182" t="s">
        <v>4115</v>
      </c>
      <c r="G100" s="183" t="s">
        <v>312</v>
      </c>
      <c r="H100" s="184">
        <v>1</v>
      </c>
      <c r="I100" s="185"/>
      <c r="J100" s="186">
        <f t="shared" si="0"/>
        <v>0</v>
      </c>
      <c r="K100" s="182" t="s">
        <v>19</v>
      </c>
      <c r="L100" s="187"/>
      <c r="M100" s="188" t="s">
        <v>19</v>
      </c>
      <c r="N100" s="189" t="s">
        <v>46</v>
      </c>
      <c r="P100" s="141">
        <f t="shared" si="1"/>
        <v>0</v>
      </c>
      <c r="Q100" s="141">
        <v>0</v>
      </c>
      <c r="R100" s="141">
        <f t="shared" si="2"/>
        <v>0</v>
      </c>
      <c r="S100" s="141">
        <v>0</v>
      </c>
      <c r="T100" s="142">
        <f t="shared" si="3"/>
        <v>0</v>
      </c>
      <c r="AR100" s="143" t="s">
        <v>235</v>
      </c>
      <c r="AT100" s="143" t="s">
        <v>587</v>
      </c>
      <c r="AU100" s="143" t="s">
        <v>82</v>
      </c>
      <c r="AY100" s="18" t="s">
        <v>167</v>
      </c>
      <c r="BE100" s="144">
        <f t="shared" si="4"/>
        <v>0</v>
      </c>
      <c r="BF100" s="144">
        <f t="shared" si="5"/>
        <v>0</v>
      </c>
      <c r="BG100" s="144">
        <f t="shared" si="6"/>
        <v>0</v>
      </c>
      <c r="BH100" s="144">
        <f t="shared" si="7"/>
        <v>0</v>
      </c>
      <c r="BI100" s="144">
        <f t="shared" si="8"/>
        <v>0</v>
      </c>
      <c r="BJ100" s="18" t="s">
        <v>90</v>
      </c>
      <c r="BK100" s="144">
        <f t="shared" si="9"/>
        <v>0</v>
      </c>
      <c r="BL100" s="18" t="s">
        <v>175</v>
      </c>
      <c r="BM100" s="143" t="s">
        <v>263</v>
      </c>
    </row>
    <row r="101" spans="2:65" s="1" customFormat="1" ht="33" customHeight="1">
      <c r="B101" s="33"/>
      <c r="C101" s="180" t="s">
        <v>223</v>
      </c>
      <c r="D101" s="180" t="s">
        <v>587</v>
      </c>
      <c r="E101" s="181" t="s">
        <v>4116</v>
      </c>
      <c r="F101" s="182" t="s">
        <v>4117</v>
      </c>
      <c r="G101" s="183" t="s">
        <v>312</v>
      </c>
      <c r="H101" s="184">
        <v>2</v>
      </c>
      <c r="I101" s="185"/>
      <c r="J101" s="186">
        <f t="shared" si="0"/>
        <v>0</v>
      </c>
      <c r="K101" s="182" t="s">
        <v>19</v>
      </c>
      <c r="L101" s="187"/>
      <c r="M101" s="188" t="s">
        <v>19</v>
      </c>
      <c r="N101" s="189" t="s">
        <v>46</v>
      </c>
      <c r="P101" s="141">
        <f t="shared" si="1"/>
        <v>0</v>
      </c>
      <c r="Q101" s="141">
        <v>0</v>
      </c>
      <c r="R101" s="141">
        <f t="shared" si="2"/>
        <v>0</v>
      </c>
      <c r="S101" s="141">
        <v>0</v>
      </c>
      <c r="T101" s="142">
        <f t="shared" si="3"/>
        <v>0</v>
      </c>
      <c r="AR101" s="143" t="s">
        <v>235</v>
      </c>
      <c r="AT101" s="143" t="s">
        <v>587</v>
      </c>
      <c r="AU101" s="143" t="s">
        <v>82</v>
      </c>
      <c r="AY101" s="18" t="s">
        <v>167</v>
      </c>
      <c r="BE101" s="144">
        <f t="shared" si="4"/>
        <v>0</v>
      </c>
      <c r="BF101" s="144">
        <f t="shared" si="5"/>
        <v>0</v>
      </c>
      <c r="BG101" s="144">
        <f t="shared" si="6"/>
        <v>0</v>
      </c>
      <c r="BH101" s="144">
        <f t="shared" si="7"/>
        <v>0</v>
      </c>
      <c r="BI101" s="144">
        <f t="shared" si="8"/>
        <v>0</v>
      </c>
      <c r="BJ101" s="18" t="s">
        <v>90</v>
      </c>
      <c r="BK101" s="144">
        <f t="shared" si="9"/>
        <v>0</v>
      </c>
      <c r="BL101" s="18" t="s">
        <v>175</v>
      </c>
      <c r="BM101" s="143" t="s">
        <v>285</v>
      </c>
    </row>
    <row r="102" spans="2:65" s="1" customFormat="1" ht="24.2" customHeight="1">
      <c r="B102" s="33"/>
      <c r="C102" s="180" t="s">
        <v>230</v>
      </c>
      <c r="D102" s="180" t="s">
        <v>587</v>
      </c>
      <c r="E102" s="181" t="s">
        <v>4118</v>
      </c>
      <c r="F102" s="182" t="s">
        <v>4119</v>
      </c>
      <c r="G102" s="183" t="s">
        <v>312</v>
      </c>
      <c r="H102" s="184">
        <v>47</v>
      </c>
      <c r="I102" s="185"/>
      <c r="J102" s="186">
        <f t="shared" si="0"/>
        <v>0</v>
      </c>
      <c r="K102" s="182" t="s">
        <v>19</v>
      </c>
      <c r="L102" s="187"/>
      <c r="M102" s="188" t="s">
        <v>19</v>
      </c>
      <c r="N102" s="189" t="s">
        <v>46</v>
      </c>
      <c r="P102" s="141">
        <f t="shared" si="1"/>
        <v>0</v>
      </c>
      <c r="Q102" s="141">
        <v>0</v>
      </c>
      <c r="R102" s="141">
        <f t="shared" si="2"/>
        <v>0</v>
      </c>
      <c r="S102" s="141">
        <v>0</v>
      </c>
      <c r="T102" s="142">
        <f t="shared" si="3"/>
        <v>0</v>
      </c>
      <c r="AR102" s="143" t="s">
        <v>235</v>
      </c>
      <c r="AT102" s="143" t="s">
        <v>587</v>
      </c>
      <c r="AU102" s="143" t="s">
        <v>82</v>
      </c>
      <c r="AY102" s="18" t="s">
        <v>167</v>
      </c>
      <c r="BE102" s="144">
        <f t="shared" si="4"/>
        <v>0</v>
      </c>
      <c r="BF102" s="144">
        <f t="shared" si="5"/>
        <v>0</v>
      </c>
      <c r="BG102" s="144">
        <f t="shared" si="6"/>
        <v>0</v>
      </c>
      <c r="BH102" s="144">
        <f t="shared" si="7"/>
        <v>0</v>
      </c>
      <c r="BI102" s="144">
        <f t="shared" si="8"/>
        <v>0</v>
      </c>
      <c r="BJ102" s="18" t="s">
        <v>90</v>
      </c>
      <c r="BK102" s="144">
        <f t="shared" si="9"/>
        <v>0</v>
      </c>
      <c r="BL102" s="18" t="s">
        <v>175</v>
      </c>
      <c r="BM102" s="143" t="s">
        <v>298</v>
      </c>
    </row>
    <row r="103" spans="2:65" s="1" customFormat="1" ht="24.2" customHeight="1">
      <c r="B103" s="33"/>
      <c r="C103" s="180" t="s">
        <v>235</v>
      </c>
      <c r="D103" s="180" t="s">
        <v>587</v>
      </c>
      <c r="E103" s="181" t="s">
        <v>4120</v>
      </c>
      <c r="F103" s="182" t="s">
        <v>4121</v>
      </c>
      <c r="G103" s="183" t="s">
        <v>312</v>
      </c>
      <c r="H103" s="184">
        <v>105</v>
      </c>
      <c r="I103" s="185"/>
      <c r="J103" s="186">
        <f t="shared" si="0"/>
        <v>0</v>
      </c>
      <c r="K103" s="182" t="s">
        <v>19</v>
      </c>
      <c r="L103" s="187"/>
      <c r="M103" s="188" t="s">
        <v>19</v>
      </c>
      <c r="N103" s="189" t="s">
        <v>46</v>
      </c>
      <c r="P103" s="141">
        <f t="shared" si="1"/>
        <v>0</v>
      </c>
      <c r="Q103" s="141">
        <v>0</v>
      </c>
      <c r="R103" s="141">
        <f t="shared" si="2"/>
        <v>0</v>
      </c>
      <c r="S103" s="141">
        <v>0</v>
      </c>
      <c r="T103" s="142">
        <f t="shared" si="3"/>
        <v>0</v>
      </c>
      <c r="AR103" s="143" t="s">
        <v>235</v>
      </c>
      <c r="AT103" s="143" t="s">
        <v>587</v>
      </c>
      <c r="AU103" s="143" t="s">
        <v>82</v>
      </c>
      <c r="AY103" s="18" t="s">
        <v>167</v>
      </c>
      <c r="BE103" s="144">
        <f t="shared" si="4"/>
        <v>0</v>
      </c>
      <c r="BF103" s="144">
        <f t="shared" si="5"/>
        <v>0</v>
      </c>
      <c r="BG103" s="144">
        <f t="shared" si="6"/>
        <v>0</v>
      </c>
      <c r="BH103" s="144">
        <f t="shared" si="7"/>
        <v>0</v>
      </c>
      <c r="BI103" s="144">
        <f t="shared" si="8"/>
        <v>0</v>
      </c>
      <c r="BJ103" s="18" t="s">
        <v>90</v>
      </c>
      <c r="BK103" s="144">
        <f t="shared" si="9"/>
        <v>0</v>
      </c>
      <c r="BL103" s="18" t="s">
        <v>175</v>
      </c>
      <c r="BM103" s="143" t="s">
        <v>309</v>
      </c>
    </row>
    <row r="104" spans="2:65" s="1" customFormat="1" ht="16.5" customHeight="1">
      <c r="B104" s="33"/>
      <c r="C104" s="180" t="s">
        <v>168</v>
      </c>
      <c r="D104" s="180" t="s">
        <v>587</v>
      </c>
      <c r="E104" s="181" t="s">
        <v>4122</v>
      </c>
      <c r="F104" s="182" t="s">
        <v>4123</v>
      </c>
      <c r="G104" s="183" t="s">
        <v>312</v>
      </c>
      <c r="H104" s="184">
        <v>152</v>
      </c>
      <c r="I104" s="185"/>
      <c r="J104" s="186">
        <f t="shared" si="0"/>
        <v>0</v>
      </c>
      <c r="K104" s="182" t="s">
        <v>19</v>
      </c>
      <c r="L104" s="187"/>
      <c r="M104" s="188" t="s">
        <v>19</v>
      </c>
      <c r="N104" s="189" t="s">
        <v>46</v>
      </c>
      <c r="P104" s="141">
        <f t="shared" si="1"/>
        <v>0</v>
      </c>
      <c r="Q104" s="141">
        <v>0</v>
      </c>
      <c r="R104" s="141">
        <f t="shared" si="2"/>
        <v>0</v>
      </c>
      <c r="S104" s="141">
        <v>0</v>
      </c>
      <c r="T104" s="142">
        <f t="shared" si="3"/>
        <v>0</v>
      </c>
      <c r="AR104" s="143" t="s">
        <v>235</v>
      </c>
      <c r="AT104" s="143" t="s">
        <v>587</v>
      </c>
      <c r="AU104" s="143" t="s">
        <v>82</v>
      </c>
      <c r="AY104" s="18" t="s">
        <v>167</v>
      </c>
      <c r="BE104" s="144">
        <f t="shared" si="4"/>
        <v>0</v>
      </c>
      <c r="BF104" s="144">
        <f t="shared" si="5"/>
        <v>0</v>
      </c>
      <c r="BG104" s="144">
        <f t="shared" si="6"/>
        <v>0</v>
      </c>
      <c r="BH104" s="144">
        <f t="shared" si="7"/>
        <v>0</v>
      </c>
      <c r="BI104" s="144">
        <f t="shared" si="8"/>
        <v>0</v>
      </c>
      <c r="BJ104" s="18" t="s">
        <v>90</v>
      </c>
      <c r="BK104" s="144">
        <f t="shared" si="9"/>
        <v>0</v>
      </c>
      <c r="BL104" s="18" t="s">
        <v>175</v>
      </c>
      <c r="BM104" s="143" t="s">
        <v>326</v>
      </c>
    </row>
    <row r="105" spans="2:65" s="1" customFormat="1" ht="16.5" customHeight="1">
      <c r="B105" s="33"/>
      <c r="C105" s="180" t="s">
        <v>263</v>
      </c>
      <c r="D105" s="180" t="s">
        <v>587</v>
      </c>
      <c r="E105" s="181" t="s">
        <v>4124</v>
      </c>
      <c r="F105" s="182" t="s">
        <v>4125</v>
      </c>
      <c r="G105" s="183" t="s">
        <v>312</v>
      </c>
      <c r="H105" s="184">
        <v>152</v>
      </c>
      <c r="I105" s="185"/>
      <c r="J105" s="186">
        <f t="shared" si="0"/>
        <v>0</v>
      </c>
      <c r="K105" s="182" t="s">
        <v>19</v>
      </c>
      <c r="L105" s="187"/>
      <c r="M105" s="188" t="s">
        <v>19</v>
      </c>
      <c r="N105" s="189" t="s">
        <v>46</v>
      </c>
      <c r="P105" s="141">
        <f t="shared" si="1"/>
        <v>0</v>
      </c>
      <c r="Q105" s="141">
        <v>0</v>
      </c>
      <c r="R105" s="141">
        <f t="shared" si="2"/>
        <v>0</v>
      </c>
      <c r="S105" s="141">
        <v>0</v>
      </c>
      <c r="T105" s="142">
        <f t="shared" si="3"/>
        <v>0</v>
      </c>
      <c r="AR105" s="143" t="s">
        <v>235</v>
      </c>
      <c r="AT105" s="143" t="s">
        <v>587</v>
      </c>
      <c r="AU105" s="143" t="s">
        <v>82</v>
      </c>
      <c r="AY105" s="18" t="s">
        <v>167</v>
      </c>
      <c r="BE105" s="144">
        <f t="shared" si="4"/>
        <v>0</v>
      </c>
      <c r="BF105" s="144">
        <f t="shared" si="5"/>
        <v>0</v>
      </c>
      <c r="BG105" s="144">
        <f t="shared" si="6"/>
        <v>0</v>
      </c>
      <c r="BH105" s="144">
        <f t="shared" si="7"/>
        <v>0</v>
      </c>
      <c r="BI105" s="144">
        <f t="shared" si="8"/>
        <v>0</v>
      </c>
      <c r="BJ105" s="18" t="s">
        <v>90</v>
      </c>
      <c r="BK105" s="144">
        <f t="shared" si="9"/>
        <v>0</v>
      </c>
      <c r="BL105" s="18" t="s">
        <v>175</v>
      </c>
      <c r="BM105" s="143" t="s">
        <v>342</v>
      </c>
    </row>
    <row r="106" spans="2:65" s="1" customFormat="1" ht="16.5" customHeight="1">
      <c r="B106" s="33"/>
      <c r="C106" s="180" t="s">
        <v>275</v>
      </c>
      <c r="D106" s="180" t="s">
        <v>587</v>
      </c>
      <c r="E106" s="181" t="s">
        <v>4126</v>
      </c>
      <c r="F106" s="182" t="s">
        <v>4127</v>
      </c>
      <c r="G106" s="183" t="s">
        <v>312</v>
      </c>
      <c r="H106" s="184">
        <v>26</v>
      </c>
      <c r="I106" s="185"/>
      <c r="J106" s="186">
        <f t="shared" si="0"/>
        <v>0</v>
      </c>
      <c r="K106" s="182" t="s">
        <v>19</v>
      </c>
      <c r="L106" s="187"/>
      <c r="M106" s="188" t="s">
        <v>19</v>
      </c>
      <c r="N106" s="189" t="s">
        <v>46</v>
      </c>
      <c r="P106" s="141">
        <f t="shared" si="1"/>
        <v>0</v>
      </c>
      <c r="Q106" s="141">
        <v>0</v>
      </c>
      <c r="R106" s="141">
        <f t="shared" si="2"/>
        <v>0</v>
      </c>
      <c r="S106" s="141">
        <v>0</v>
      </c>
      <c r="T106" s="142">
        <f t="shared" si="3"/>
        <v>0</v>
      </c>
      <c r="AR106" s="143" t="s">
        <v>235</v>
      </c>
      <c r="AT106" s="143" t="s">
        <v>587</v>
      </c>
      <c r="AU106" s="143" t="s">
        <v>82</v>
      </c>
      <c r="AY106" s="18" t="s">
        <v>167</v>
      </c>
      <c r="BE106" s="144">
        <f t="shared" si="4"/>
        <v>0</v>
      </c>
      <c r="BF106" s="144">
        <f t="shared" si="5"/>
        <v>0</v>
      </c>
      <c r="BG106" s="144">
        <f t="shared" si="6"/>
        <v>0</v>
      </c>
      <c r="BH106" s="144">
        <f t="shared" si="7"/>
        <v>0</v>
      </c>
      <c r="BI106" s="144">
        <f t="shared" si="8"/>
        <v>0</v>
      </c>
      <c r="BJ106" s="18" t="s">
        <v>90</v>
      </c>
      <c r="BK106" s="144">
        <f t="shared" si="9"/>
        <v>0</v>
      </c>
      <c r="BL106" s="18" t="s">
        <v>175</v>
      </c>
      <c r="BM106" s="143" t="s">
        <v>355</v>
      </c>
    </row>
    <row r="107" spans="2:65" s="1" customFormat="1" ht="16.5" customHeight="1">
      <c r="B107" s="33"/>
      <c r="C107" s="180" t="s">
        <v>285</v>
      </c>
      <c r="D107" s="180" t="s">
        <v>587</v>
      </c>
      <c r="E107" s="181" t="s">
        <v>4128</v>
      </c>
      <c r="F107" s="182" t="s">
        <v>4129</v>
      </c>
      <c r="G107" s="183" t="s">
        <v>312</v>
      </c>
      <c r="H107" s="184">
        <v>1</v>
      </c>
      <c r="I107" s="185"/>
      <c r="J107" s="186">
        <f t="shared" si="0"/>
        <v>0</v>
      </c>
      <c r="K107" s="182" t="s">
        <v>19</v>
      </c>
      <c r="L107" s="187"/>
      <c r="M107" s="188" t="s">
        <v>19</v>
      </c>
      <c r="N107" s="189" t="s">
        <v>46</v>
      </c>
      <c r="P107" s="141">
        <f t="shared" si="1"/>
        <v>0</v>
      </c>
      <c r="Q107" s="141">
        <v>0</v>
      </c>
      <c r="R107" s="141">
        <f t="shared" si="2"/>
        <v>0</v>
      </c>
      <c r="S107" s="141">
        <v>0</v>
      </c>
      <c r="T107" s="142">
        <f t="shared" si="3"/>
        <v>0</v>
      </c>
      <c r="AR107" s="143" t="s">
        <v>235</v>
      </c>
      <c r="AT107" s="143" t="s">
        <v>587</v>
      </c>
      <c r="AU107" s="143" t="s">
        <v>82</v>
      </c>
      <c r="AY107" s="18" t="s">
        <v>167</v>
      </c>
      <c r="BE107" s="144">
        <f t="shared" si="4"/>
        <v>0</v>
      </c>
      <c r="BF107" s="144">
        <f t="shared" si="5"/>
        <v>0</v>
      </c>
      <c r="BG107" s="144">
        <f t="shared" si="6"/>
        <v>0</v>
      </c>
      <c r="BH107" s="144">
        <f t="shared" si="7"/>
        <v>0</v>
      </c>
      <c r="BI107" s="144">
        <f t="shared" si="8"/>
        <v>0</v>
      </c>
      <c r="BJ107" s="18" t="s">
        <v>90</v>
      </c>
      <c r="BK107" s="144">
        <f t="shared" si="9"/>
        <v>0</v>
      </c>
      <c r="BL107" s="18" t="s">
        <v>175</v>
      </c>
      <c r="BM107" s="143" t="s">
        <v>379</v>
      </c>
    </row>
    <row r="108" spans="2:65" s="1" customFormat="1" ht="24.2" customHeight="1">
      <c r="B108" s="33"/>
      <c r="C108" s="180" t="s">
        <v>292</v>
      </c>
      <c r="D108" s="180" t="s">
        <v>587</v>
      </c>
      <c r="E108" s="181" t="s">
        <v>4130</v>
      </c>
      <c r="F108" s="182" t="s">
        <v>4131</v>
      </c>
      <c r="G108" s="183" t="s">
        <v>312</v>
      </c>
      <c r="H108" s="184">
        <v>12</v>
      </c>
      <c r="I108" s="185"/>
      <c r="J108" s="186">
        <f t="shared" si="0"/>
        <v>0</v>
      </c>
      <c r="K108" s="182" t="s">
        <v>19</v>
      </c>
      <c r="L108" s="187"/>
      <c r="M108" s="188" t="s">
        <v>19</v>
      </c>
      <c r="N108" s="189" t="s">
        <v>46</v>
      </c>
      <c r="P108" s="141">
        <f t="shared" si="1"/>
        <v>0</v>
      </c>
      <c r="Q108" s="141">
        <v>0</v>
      </c>
      <c r="R108" s="141">
        <f t="shared" si="2"/>
        <v>0</v>
      </c>
      <c r="S108" s="141">
        <v>0</v>
      </c>
      <c r="T108" s="142">
        <f t="shared" si="3"/>
        <v>0</v>
      </c>
      <c r="AR108" s="143" t="s">
        <v>235</v>
      </c>
      <c r="AT108" s="143" t="s">
        <v>587</v>
      </c>
      <c r="AU108" s="143" t="s">
        <v>82</v>
      </c>
      <c r="AY108" s="18" t="s">
        <v>167</v>
      </c>
      <c r="BE108" s="144">
        <f t="shared" si="4"/>
        <v>0</v>
      </c>
      <c r="BF108" s="144">
        <f t="shared" si="5"/>
        <v>0</v>
      </c>
      <c r="BG108" s="144">
        <f t="shared" si="6"/>
        <v>0</v>
      </c>
      <c r="BH108" s="144">
        <f t="shared" si="7"/>
        <v>0</v>
      </c>
      <c r="BI108" s="144">
        <f t="shared" si="8"/>
        <v>0</v>
      </c>
      <c r="BJ108" s="18" t="s">
        <v>90</v>
      </c>
      <c r="BK108" s="144">
        <f t="shared" si="9"/>
        <v>0</v>
      </c>
      <c r="BL108" s="18" t="s">
        <v>175</v>
      </c>
      <c r="BM108" s="143" t="s">
        <v>392</v>
      </c>
    </row>
    <row r="109" spans="2:65" s="1" customFormat="1" ht="24.2" customHeight="1">
      <c r="B109" s="33"/>
      <c r="C109" s="180" t="s">
        <v>298</v>
      </c>
      <c r="D109" s="180" t="s">
        <v>587</v>
      </c>
      <c r="E109" s="181" t="s">
        <v>4132</v>
      </c>
      <c r="F109" s="182" t="s">
        <v>4133</v>
      </c>
      <c r="G109" s="183" t="s">
        <v>312</v>
      </c>
      <c r="H109" s="184">
        <v>3</v>
      </c>
      <c r="I109" s="185"/>
      <c r="J109" s="186">
        <f t="shared" si="0"/>
        <v>0</v>
      </c>
      <c r="K109" s="182" t="s">
        <v>19</v>
      </c>
      <c r="L109" s="187"/>
      <c r="M109" s="188" t="s">
        <v>19</v>
      </c>
      <c r="N109" s="189" t="s">
        <v>46</v>
      </c>
      <c r="P109" s="141">
        <f t="shared" si="1"/>
        <v>0</v>
      </c>
      <c r="Q109" s="141">
        <v>0</v>
      </c>
      <c r="R109" s="141">
        <f t="shared" si="2"/>
        <v>0</v>
      </c>
      <c r="S109" s="141">
        <v>0</v>
      </c>
      <c r="T109" s="142">
        <f t="shared" si="3"/>
        <v>0</v>
      </c>
      <c r="AR109" s="143" t="s">
        <v>235</v>
      </c>
      <c r="AT109" s="143" t="s">
        <v>587</v>
      </c>
      <c r="AU109" s="143" t="s">
        <v>82</v>
      </c>
      <c r="AY109" s="18" t="s">
        <v>167</v>
      </c>
      <c r="BE109" s="144">
        <f t="shared" si="4"/>
        <v>0</v>
      </c>
      <c r="BF109" s="144">
        <f t="shared" si="5"/>
        <v>0</v>
      </c>
      <c r="BG109" s="144">
        <f t="shared" si="6"/>
        <v>0</v>
      </c>
      <c r="BH109" s="144">
        <f t="shared" si="7"/>
        <v>0</v>
      </c>
      <c r="BI109" s="144">
        <f t="shared" si="8"/>
        <v>0</v>
      </c>
      <c r="BJ109" s="18" t="s">
        <v>90</v>
      </c>
      <c r="BK109" s="144">
        <f t="shared" si="9"/>
        <v>0</v>
      </c>
      <c r="BL109" s="18" t="s">
        <v>175</v>
      </c>
      <c r="BM109" s="143" t="s">
        <v>403</v>
      </c>
    </row>
    <row r="110" spans="2:65" s="1" customFormat="1" ht="24.2" customHeight="1">
      <c r="B110" s="33"/>
      <c r="C110" s="180" t="s">
        <v>8</v>
      </c>
      <c r="D110" s="180" t="s">
        <v>587</v>
      </c>
      <c r="E110" s="181" t="s">
        <v>4134</v>
      </c>
      <c r="F110" s="182" t="s">
        <v>4135</v>
      </c>
      <c r="G110" s="183" t="s">
        <v>312</v>
      </c>
      <c r="H110" s="184">
        <v>3</v>
      </c>
      <c r="I110" s="185"/>
      <c r="J110" s="186">
        <f t="shared" si="0"/>
        <v>0</v>
      </c>
      <c r="K110" s="182" t="s">
        <v>19</v>
      </c>
      <c r="L110" s="187"/>
      <c r="M110" s="188" t="s">
        <v>19</v>
      </c>
      <c r="N110" s="189" t="s">
        <v>46</v>
      </c>
      <c r="P110" s="141">
        <f t="shared" si="1"/>
        <v>0</v>
      </c>
      <c r="Q110" s="141">
        <v>0</v>
      </c>
      <c r="R110" s="141">
        <f t="shared" si="2"/>
        <v>0</v>
      </c>
      <c r="S110" s="141">
        <v>0</v>
      </c>
      <c r="T110" s="142">
        <f t="shared" si="3"/>
        <v>0</v>
      </c>
      <c r="AR110" s="143" t="s">
        <v>235</v>
      </c>
      <c r="AT110" s="143" t="s">
        <v>587</v>
      </c>
      <c r="AU110" s="143" t="s">
        <v>82</v>
      </c>
      <c r="AY110" s="18" t="s">
        <v>167</v>
      </c>
      <c r="BE110" s="144">
        <f t="shared" si="4"/>
        <v>0</v>
      </c>
      <c r="BF110" s="144">
        <f t="shared" si="5"/>
        <v>0</v>
      </c>
      <c r="BG110" s="144">
        <f t="shared" si="6"/>
        <v>0</v>
      </c>
      <c r="BH110" s="144">
        <f t="shared" si="7"/>
        <v>0</v>
      </c>
      <c r="BI110" s="144">
        <f t="shared" si="8"/>
        <v>0</v>
      </c>
      <c r="BJ110" s="18" t="s">
        <v>90</v>
      </c>
      <c r="BK110" s="144">
        <f t="shared" si="9"/>
        <v>0</v>
      </c>
      <c r="BL110" s="18" t="s">
        <v>175</v>
      </c>
      <c r="BM110" s="143" t="s">
        <v>416</v>
      </c>
    </row>
    <row r="111" spans="2:65" s="1" customFormat="1" ht="37.9" customHeight="1">
      <c r="B111" s="33"/>
      <c r="C111" s="180" t="s">
        <v>309</v>
      </c>
      <c r="D111" s="180" t="s">
        <v>587</v>
      </c>
      <c r="E111" s="181" t="s">
        <v>4136</v>
      </c>
      <c r="F111" s="182" t="s">
        <v>4137</v>
      </c>
      <c r="G111" s="183" t="s">
        <v>312</v>
      </c>
      <c r="H111" s="184">
        <v>1</v>
      </c>
      <c r="I111" s="185"/>
      <c r="J111" s="186">
        <f t="shared" si="0"/>
        <v>0</v>
      </c>
      <c r="K111" s="182" t="s">
        <v>19</v>
      </c>
      <c r="L111" s="187"/>
      <c r="M111" s="188" t="s">
        <v>19</v>
      </c>
      <c r="N111" s="189" t="s">
        <v>46</v>
      </c>
      <c r="P111" s="141">
        <f t="shared" si="1"/>
        <v>0</v>
      </c>
      <c r="Q111" s="141">
        <v>0</v>
      </c>
      <c r="R111" s="141">
        <f t="shared" si="2"/>
        <v>0</v>
      </c>
      <c r="S111" s="141">
        <v>0</v>
      </c>
      <c r="T111" s="142">
        <f t="shared" si="3"/>
        <v>0</v>
      </c>
      <c r="AR111" s="143" t="s">
        <v>235</v>
      </c>
      <c r="AT111" s="143" t="s">
        <v>587</v>
      </c>
      <c r="AU111" s="143" t="s">
        <v>82</v>
      </c>
      <c r="AY111" s="18" t="s">
        <v>167</v>
      </c>
      <c r="BE111" s="144">
        <f t="shared" si="4"/>
        <v>0</v>
      </c>
      <c r="BF111" s="144">
        <f t="shared" si="5"/>
        <v>0</v>
      </c>
      <c r="BG111" s="144">
        <f t="shared" si="6"/>
        <v>0</v>
      </c>
      <c r="BH111" s="144">
        <f t="shared" si="7"/>
        <v>0</v>
      </c>
      <c r="BI111" s="144">
        <f t="shared" si="8"/>
        <v>0</v>
      </c>
      <c r="BJ111" s="18" t="s">
        <v>90</v>
      </c>
      <c r="BK111" s="144">
        <f t="shared" si="9"/>
        <v>0</v>
      </c>
      <c r="BL111" s="18" t="s">
        <v>175</v>
      </c>
      <c r="BM111" s="143" t="s">
        <v>437</v>
      </c>
    </row>
    <row r="112" spans="2:65" s="1" customFormat="1" ht="21.75" customHeight="1">
      <c r="B112" s="33"/>
      <c r="C112" s="180" t="s">
        <v>319</v>
      </c>
      <c r="D112" s="180" t="s">
        <v>587</v>
      </c>
      <c r="E112" s="181" t="s">
        <v>4138</v>
      </c>
      <c r="F112" s="182" t="s">
        <v>4139</v>
      </c>
      <c r="G112" s="183" t="s">
        <v>312</v>
      </c>
      <c r="H112" s="184">
        <v>1</v>
      </c>
      <c r="I112" s="185"/>
      <c r="J112" s="186">
        <f t="shared" si="0"/>
        <v>0</v>
      </c>
      <c r="K112" s="182" t="s">
        <v>19</v>
      </c>
      <c r="L112" s="187"/>
      <c r="M112" s="188" t="s">
        <v>19</v>
      </c>
      <c r="N112" s="189" t="s">
        <v>46</v>
      </c>
      <c r="P112" s="141">
        <f t="shared" si="1"/>
        <v>0</v>
      </c>
      <c r="Q112" s="141">
        <v>0</v>
      </c>
      <c r="R112" s="141">
        <f t="shared" si="2"/>
        <v>0</v>
      </c>
      <c r="S112" s="141">
        <v>0</v>
      </c>
      <c r="T112" s="142">
        <f t="shared" si="3"/>
        <v>0</v>
      </c>
      <c r="AR112" s="143" t="s">
        <v>235</v>
      </c>
      <c r="AT112" s="143" t="s">
        <v>587</v>
      </c>
      <c r="AU112" s="143" t="s">
        <v>82</v>
      </c>
      <c r="AY112" s="18" t="s">
        <v>167</v>
      </c>
      <c r="BE112" s="144">
        <f t="shared" si="4"/>
        <v>0</v>
      </c>
      <c r="BF112" s="144">
        <f t="shared" si="5"/>
        <v>0</v>
      </c>
      <c r="BG112" s="144">
        <f t="shared" si="6"/>
        <v>0</v>
      </c>
      <c r="BH112" s="144">
        <f t="shared" si="7"/>
        <v>0</v>
      </c>
      <c r="BI112" s="144">
        <f t="shared" si="8"/>
        <v>0</v>
      </c>
      <c r="BJ112" s="18" t="s">
        <v>90</v>
      </c>
      <c r="BK112" s="144">
        <f t="shared" si="9"/>
        <v>0</v>
      </c>
      <c r="BL112" s="18" t="s">
        <v>175</v>
      </c>
      <c r="BM112" s="143" t="s">
        <v>451</v>
      </c>
    </row>
    <row r="113" spans="2:65" s="1" customFormat="1" ht="21.75" customHeight="1">
      <c r="B113" s="33"/>
      <c r="C113" s="180" t="s">
        <v>326</v>
      </c>
      <c r="D113" s="180" t="s">
        <v>587</v>
      </c>
      <c r="E113" s="181" t="s">
        <v>4140</v>
      </c>
      <c r="F113" s="182" t="s">
        <v>4141</v>
      </c>
      <c r="G113" s="183" t="s">
        <v>312</v>
      </c>
      <c r="H113" s="184">
        <v>1</v>
      </c>
      <c r="I113" s="185"/>
      <c r="J113" s="186">
        <f t="shared" si="0"/>
        <v>0</v>
      </c>
      <c r="K113" s="182" t="s">
        <v>19</v>
      </c>
      <c r="L113" s="187"/>
      <c r="M113" s="188" t="s">
        <v>19</v>
      </c>
      <c r="N113" s="189" t="s">
        <v>46</v>
      </c>
      <c r="P113" s="141">
        <f t="shared" si="1"/>
        <v>0</v>
      </c>
      <c r="Q113" s="141">
        <v>0</v>
      </c>
      <c r="R113" s="141">
        <f t="shared" si="2"/>
        <v>0</v>
      </c>
      <c r="S113" s="141">
        <v>0</v>
      </c>
      <c r="T113" s="142">
        <f t="shared" si="3"/>
        <v>0</v>
      </c>
      <c r="AR113" s="143" t="s">
        <v>235</v>
      </c>
      <c r="AT113" s="143" t="s">
        <v>587</v>
      </c>
      <c r="AU113" s="143" t="s">
        <v>82</v>
      </c>
      <c r="AY113" s="18" t="s">
        <v>167</v>
      </c>
      <c r="BE113" s="144">
        <f t="shared" si="4"/>
        <v>0</v>
      </c>
      <c r="BF113" s="144">
        <f t="shared" si="5"/>
        <v>0</v>
      </c>
      <c r="BG113" s="144">
        <f t="shared" si="6"/>
        <v>0</v>
      </c>
      <c r="BH113" s="144">
        <f t="shared" si="7"/>
        <v>0</v>
      </c>
      <c r="BI113" s="144">
        <f t="shared" si="8"/>
        <v>0</v>
      </c>
      <c r="BJ113" s="18" t="s">
        <v>90</v>
      </c>
      <c r="BK113" s="144">
        <f t="shared" si="9"/>
        <v>0</v>
      </c>
      <c r="BL113" s="18" t="s">
        <v>175</v>
      </c>
      <c r="BM113" s="143" t="s">
        <v>463</v>
      </c>
    </row>
    <row r="114" spans="2:65" s="1" customFormat="1" ht="16.5" customHeight="1">
      <c r="B114" s="33"/>
      <c r="C114" s="180" t="s">
        <v>335</v>
      </c>
      <c r="D114" s="180" t="s">
        <v>587</v>
      </c>
      <c r="E114" s="181" t="s">
        <v>4142</v>
      </c>
      <c r="F114" s="182" t="s">
        <v>4143</v>
      </c>
      <c r="G114" s="183" t="s">
        <v>312</v>
      </c>
      <c r="H114" s="184">
        <v>35</v>
      </c>
      <c r="I114" s="185"/>
      <c r="J114" s="186">
        <f t="shared" si="0"/>
        <v>0</v>
      </c>
      <c r="K114" s="182" t="s">
        <v>19</v>
      </c>
      <c r="L114" s="187"/>
      <c r="M114" s="188" t="s">
        <v>19</v>
      </c>
      <c r="N114" s="189" t="s">
        <v>46</v>
      </c>
      <c r="P114" s="141">
        <f t="shared" si="1"/>
        <v>0</v>
      </c>
      <c r="Q114" s="141">
        <v>0</v>
      </c>
      <c r="R114" s="141">
        <f t="shared" si="2"/>
        <v>0</v>
      </c>
      <c r="S114" s="141">
        <v>0</v>
      </c>
      <c r="T114" s="142">
        <f t="shared" si="3"/>
        <v>0</v>
      </c>
      <c r="AR114" s="143" t="s">
        <v>235</v>
      </c>
      <c r="AT114" s="143" t="s">
        <v>587</v>
      </c>
      <c r="AU114" s="143" t="s">
        <v>82</v>
      </c>
      <c r="AY114" s="18" t="s">
        <v>167</v>
      </c>
      <c r="BE114" s="144">
        <f t="shared" si="4"/>
        <v>0</v>
      </c>
      <c r="BF114" s="144">
        <f t="shared" si="5"/>
        <v>0</v>
      </c>
      <c r="BG114" s="144">
        <f t="shared" si="6"/>
        <v>0</v>
      </c>
      <c r="BH114" s="144">
        <f t="shared" si="7"/>
        <v>0</v>
      </c>
      <c r="BI114" s="144">
        <f t="shared" si="8"/>
        <v>0</v>
      </c>
      <c r="BJ114" s="18" t="s">
        <v>90</v>
      </c>
      <c r="BK114" s="144">
        <f t="shared" si="9"/>
        <v>0</v>
      </c>
      <c r="BL114" s="18" t="s">
        <v>175</v>
      </c>
      <c r="BM114" s="143" t="s">
        <v>478</v>
      </c>
    </row>
    <row r="115" spans="2:65" s="1" customFormat="1" ht="21.75" customHeight="1">
      <c r="B115" s="33"/>
      <c r="C115" s="180" t="s">
        <v>342</v>
      </c>
      <c r="D115" s="180" t="s">
        <v>587</v>
      </c>
      <c r="E115" s="181" t="s">
        <v>4144</v>
      </c>
      <c r="F115" s="182" t="s">
        <v>4145</v>
      </c>
      <c r="G115" s="183" t="s">
        <v>312</v>
      </c>
      <c r="H115" s="184">
        <v>1</v>
      </c>
      <c r="I115" s="185"/>
      <c r="J115" s="186">
        <f t="shared" si="0"/>
        <v>0</v>
      </c>
      <c r="K115" s="182" t="s">
        <v>19</v>
      </c>
      <c r="L115" s="187"/>
      <c r="M115" s="188" t="s">
        <v>19</v>
      </c>
      <c r="N115" s="189" t="s">
        <v>46</v>
      </c>
      <c r="P115" s="141">
        <f t="shared" si="1"/>
        <v>0</v>
      </c>
      <c r="Q115" s="141">
        <v>0</v>
      </c>
      <c r="R115" s="141">
        <f t="shared" si="2"/>
        <v>0</v>
      </c>
      <c r="S115" s="141">
        <v>0</v>
      </c>
      <c r="T115" s="142">
        <f t="shared" si="3"/>
        <v>0</v>
      </c>
      <c r="AR115" s="143" t="s">
        <v>235</v>
      </c>
      <c r="AT115" s="143" t="s">
        <v>587</v>
      </c>
      <c r="AU115" s="143" t="s">
        <v>82</v>
      </c>
      <c r="AY115" s="18" t="s">
        <v>167</v>
      </c>
      <c r="BE115" s="144">
        <f t="shared" si="4"/>
        <v>0</v>
      </c>
      <c r="BF115" s="144">
        <f t="shared" si="5"/>
        <v>0</v>
      </c>
      <c r="BG115" s="144">
        <f t="shared" si="6"/>
        <v>0</v>
      </c>
      <c r="BH115" s="144">
        <f t="shared" si="7"/>
        <v>0</v>
      </c>
      <c r="BI115" s="144">
        <f t="shared" si="8"/>
        <v>0</v>
      </c>
      <c r="BJ115" s="18" t="s">
        <v>90</v>
      </c>
      <c r="BK115" s="144">
        <f t="shared" si="9"/>
        <v>0</v>
      </c>
      <c r="BL115" s="18" t="s">
        <v>175</v>
      </c>
      <c r="BM115" s="143" t="s">
        <v>751</v>
      </c>
    </row>
    <row r="116" spans="2:65" s="1" customFormat="1" ht="16.5" customHeight="1">
      <c r="B116" s="33"/>
      <c r="C116" s="180" t="s">
        <v>7</v>
      </c>
      <c r="D116" s="180" t="s">
        <v>587</v>
      </c>
      <c r="E116" s="181" t="s">
        <v>4146</v>
      </c>
      <c r="F116" s="182" t="s">
        <v>4147</v>
      </c>
      <c r="G116" s="183" t="s">
        <v>312</v>
      </c>
      <c r="H116" s="184">
        <v>1</v>
      </c>
      <c r="I116" s="185"/>
      <c r="J116" s="186">
        <f t="shared" si="0"/>
        <v>0</v>
      </c>
      <c r="K116" s="182" t="s">
        <v>19</v>
      </c>
      <c r="L116" s="187"/>
      <c r="M116" s="188" t="s">
        <v>19</v>
      </c>
      <c r="N116" s="189" t="s">
        <v>46</v>
      </c>
      <c r="P116" s="141">
        <f t="shared" si="1"/>
        <v>0</v>
      </c>
      <c r="Q116" s="141">
        <v>0</v>
      </c>
      <c r="R116" s="141">
        <f t="shared" si="2"/>
        <v>0</v>
      </c>
      <c r="S116" s="141">
        <v>0</v>
      </c>
      <c r="T116" s="142">
        <f t="shared" si="3"/>
        <v>0</v>
      </c>
      <c r="AR116" s="143" t="s">
        <v>235</v>
      </c>
      <c r="AT116" s="143" t="s">
        <v>587</v>
      </c>
      <c r="AU116" s="143" t="s">
        <v>82</v>
      </c>
      <c r="AY116" s="18" t="s">
        <v>167</v>
      </c>
      <c r="BE116" s="144">
        <f t="shared" si="4"/>
        <v>0</v>
      </c>
      <c r="BF116" s="144">
        <f t="shared" si="5"/>
        <v>0</v>
      </c>
      <c r="BG116" s="144">
        <f t="shared" si="6"/>
        <v>0</v>
      </c>
      <c r="BH116" s="144">
        <f t="shared" si="7"/>
        <v>0</v>
      </c>
      <c r="BI116" s="144">
        <f t="shared" si="8"/>
        <v>0</v>
      </c>
      <c r="BJ116" s="18" t="s">
        <v>90</v>
      </c>
      <c r="BK116" s="144">
        <f t="shared" si="9"/>
        <v>0</v>
      </c>
      <c r="BL116" s="18" t="s">
        <v>175</v>
      </c>
      <c r="BM116" s="143" t="s">
        <v>761</v>
      </c>
    </row>
    <row r="117" spans="2:65" s="1" customFormat="1" ht="24.2" customHeight="1">
      <c r="B117" s="33"/>
      <c r="C117" s="180" t="s">
        <v>355</v>
      </c>
      <c r="D117" s="180" t="s">
        <v>587</v>
      </c>
      <c r="E117" s="181" t="s">
        <v>4148</v>
      </c>
      <c r="F117" s="182" t="s">
        <v>4149</v>
      </c>
      <c r="G117" s="183" t="s">
        <v>312</v>
      </c>
      <c r="H117" s="184">
        <v>1</v>
      </c>
      <c r="I117" s="185"/>
      <c r="J117" s="186">
        <f t="shared" si="0"/>
        <v>0</v>
      </c>
      <c r="K117" s="182" t="s">
        <v>19</v>
      </c>
      <c r="L117" s="187"/>
      <c r="M117" s="188" t="s">
        <v>19</v>
      </c>
      <c r="N117" s="189" t="s">
        <v>46</v>
      </c>
      <c r="P117" s="141">
        <f t="shared" si="1"/>
        <v>0</v>
      </c>
      <c r="Q117" s="141">
        <v>0</v>
      </c>
      <c r="R117" s="141">
        <f t="shared" si="2"/>
        <v>0</v>
      </c>
      <c r="S117" s="141">
        <v>0</v>
      </c>
      <c r="T117" s="142">
        <f t="shared" si="3"/>
        <v>0</v>
      </c>
      <c r="AR117" s="143" t="s">
        <v>235</v>
      </c>
      <c r="AT117" s="143" t="s">
        <v>587</v>
      </c>
      <c r="AU117" s="143" t="s">
        <v>82</v>
      </c>
      <c r="AY117" s="18" t="s">
        <v>167</v>
      </c>
      <c r="BE117" s="144">
        <f t="shared" si="4"/>
        <v>0</v>
      </c>
      <c r="BF117" s="144">
        <f t="shared" si="5"/>
        <v>0</v>
      </c>
      <c r="BG117" s="144">
        <f t="shared" si="6"/>
        <v>0</v>
      </c>
      <c r="BH117" s="144">
        <f t="shared" si="7"/>
        <v>0</v>
      </c>
      <c r="BI117" s="144">
        <f t="shared" si="8"/>
        <v>0</v>
      </c>
      <c r="BJ117" s="18" t="s">
        <v>90</v>
      </c>
      <c r="BK117" s="144">
        <f t="shared" si="9"/>
        <v>0</v>
      </c>
      <c r="BL117" s="18" t="s">
        <v>175</v>
      </c>
      <c r="BM117" s="143" t="s">
        <v>773</v>
      </c>
    </row>
    <row r="118" spans="2:65" s="1" customFormat="1" ht="37.9" customHeight="1">
      <c r="B118" s="33"/>
      <c r="C118" s="180" t="s">
        <v>365</v>
      </c>
      <c r="D118" s="180" t="s">
        <v>587</v>
      </c>
      <c r="E118" s="181" t="s">
        <v>4150</v>
      </c>
      <c r="F118" s="182" t="s">
        <v>4151</v>
      </c>
      <c r="G118" s="183" t="s">
        <v>312</v>
      </c>
      <c r="H118" s="184">
        <v>1</v>
      </c>
      <c r="I118" s="185"/>
      <c r="J118" s="186">
        <f t="shared" si="0"/>
        <v>0</v>
      </c>
      <c r="K118" s="182" t="s">
        <v>19</v>
      </c>
      <c r="L118" s="187"/>
      <c r="M118" s="188" t="s">
        <v>19</v>
      </c>
      <c r="N118" s="189" t="s">
        <v>46</v>
      </c>
      <c r="P118" s="141">
        <f t="shared" si="1"/>
        <v>0</v>
      </c>
      <c r="Q118" s="141">
        <v>0</v>
      </c>
      <c r="R118" s="141">
        <f t="shared" si="2"/>
        <v>0</v>
      </c>
      <c r="S118" s="141">
        <v>0</v>
      </c>
      <c r="T118" s="142">
        <f t="shared" si="3"/>
        <v>0</v>
      </c>
      <c r="AR118" s="143" t="s">
        <v>235</v>
      </c>
      <c r="AT118" s="143" t="s">
        <v>587</v>
      </c>
      <c r="AU118" s="143" t="s">
        <v>82</v>
      </c>
      <c r="AY118" s="18" t="s">
        <v>167</v>
      </c>
      <c r="BE118" s="144">
        <f t="shared" si="4"/>
        <v>0</v>
      </c>
      <c r="BF118" s="144">
        <f t="shared" si="5"/>
        <v>0</v>
      </c>
      <c r="BG118" s="144">
        <f t="shared" si="6"/>
        <v>0</v>
      </c>
      <c r="BH118" s="144">
        <f t="shared" si="7"/>
        <v>0</v>
      </c>
      <c r="BI118" s="144">
        <f t="shared" si="8"/>
        <v>0</v>
      </c>
      <c r="BJ118" s="18" t="s">
        <v>90</v>
      </c>
      <c r="BK118" s="144">
        <f t="shared" si="9"/>
        <v>0</v>
      </c>
      <c r="BL118" s="18" t="s">
        <v>175</v>
      </c>
      <c r="BM118" s="143" t="s">
        <v>781</v>
      </c>
    </row>
    <row r="119" spans="2:65" s="1" customFormat="1" ht="16.5" customHeight="1">
      <c r="B119" s="33"/>
      <c r="C119" s="180" t="s">
        <v>379</v>
      </c>
      <c r="D119" s="180" t="s">
        <v>587</v>
      </c>
      <c r="E119" s="181" t="s">
        <v>4152</v>
      </c>
      <c r="F119" s="182" t="s">
        <v>4153</v>
      </c>
      <c r="G119" s="183" t="s">
        <v>312</v>
      </c>
      <c r="H119" s="184">
        <v>2</v>
      </c>
      <c r="I119" s="185"/>
      <c r="J119" s="186">
        <f t="shared" si="0"/>
        <v>0</v>
      </c>
      <c r="K119" s="182" t="s">
        <v>19</v>
      </c>
      <c r="L119" s="187"/>
      <c r="M119" s="188" t="s">
        <v>19</v>
      </c>
      <c r="N119" s="189" t="s">
        <v>46</v>
      </c>
      <c r="P119" s="141">
        <f t="shared" si="1"/>
        <v>0</v>
      </c>
      <c r="Q119" s="141">
        <v>0</v>
      </c>
      <c r="R119" s="141">
        <f t="shared" si="2"/>
        <v>0</v>
      </c>
      <c r="S119" s="141">
        <v>0</v>
      </c>
      <c r="T119" s="142">
        <f t="shared" si="3"/>
        <v>0</v>
      </c>
      <c r="AR119" s="143" t="s">
        <v>235</v>
      </c>
      <c r="AT119" s="143" t="s">
        <v>587</v>
      </c>
      <c r="AU119" s="143" t="s">
        <v>82</v>
      </c>
      <c r="AY119" s="18" t="s">
        <v>167</v>
      </c>
      <c r="BE119" s="144">
        <f t="shared" si="4"/>
        <v>0</v>
      </c>
      <c r="BF119" s="144">
        <f t="shared" si="5"/>
        <v>0</v>
      </c>
      <c r="BG119" s="144">
        <f t="shared" si="6"/>
        <v>0</v>
      </c>
      <c r="BH119" s="144">
        <f t="shared" si="7"/>
        <v>0</v>
      </c>
      <c r="BI119" s="144">
        <f t="shared" si="8"/>
        <v>0</v>
      </c>
      <c r="BJ119" s="18" t="s">
        <v>90</v>
      </c>
      <c r="BK119" s="144">
        <f t="shared" si="9"/>
        <v>0</v>
      </c>
      <c r="BL119" s="18" t="s">
        <v>175</v>
      </c>
      <c r="BM119" s="143" t="s">
        <v>794</v>
      </c>
    </row>
    <row r="120" spans="2:65" s="1" customFormat="1" ht="16.5" customHeight="1">
      <c r="B120" s="33"/>
      <c r="C120" s="180" t="s">
        <v>386</v>
      </c>
      <c r="D120" s="180" t="s">
        <v>587</v>
      </c>
      <c r="E120" s="181" t="s">
        <v>4154</v>
      </c>
      <c r="F120" s="182" t="s">
        <v>4155</v>
      </c>
      <c r="G120" s="183" t="s">
        <v>312</v>
      </c>
      <c r="H120" s="184">
        <v>1</v>
      </c>
      <c r="I120" s="185"/>
      <c r="J120" s="186">
        <f t="shared" si="0"/>
        <v>0</v>
      </c>
      <c r="K120" s="182" t="s">
        <v>19</v>
      </c>
      <c r="L120" s="187"/>
      <c r="M120" s="188" t="s">
        <v>19</v>
      </c>
      <c r="N120" s="189" t="s">
        <v>46</v>
      </c>
      <c r="P120" s="141">
        <f t="shared" si="1"/>
        <v>0</v>
      </c>
      <c r="Q120" s="141">
        <v>0</v>
      </c>
      <c r="R120" s="141">
        <f t="shared" si="2"/>
        <v>0</v>
      </c>
      <c r="S120" s="141">
        <v>0</v>
      </c>
      <c r="T120" s="142">
        <f t="shared" si="3"/>
        <v>0</v>
      </c>
      <c r="AR120" s="143" t="s">
        <v>235</v>
      </c>
      <c r="AT120" s="143" t="s">
        <v>587</v>
      </c>
      <c r="AU120" s="143" t="s">
        <v>82</v>
      </c>
      <c r="AY120" s="18" t="s">
        <v>167</v>
      </c>
      <c r="BE120" s="144">
        <f t="shared" si="4"/>
        <v>0</v>
      </c>
      <c r="BF120" s="144">
        <f t="shared" si="5"/>
        <v>0</v>
      </c>
      <c r="BG120" s="144">
        <f t="shared" si="6"/>
        <v>0</v>
      </c>
      <c r="BH120" s="144">
        <f t="shared" si="7"/>
        <v>0</v>
      </c>
      <c r="BI120" s="144">
        <f t="shared" si="8"/>
        <v>0</v>
      </c>
      <c r="BJ120" s="18" t="s">
        <v>90</v>
      </c>
      <c r="BK120" s="144">
        <f t="shared" si="9"/>
        <v>0</v>
      </c>
      <c r="BL120" s="18" t="s">
        <v>175</v>
      </c>
      <c r="BM120" s="143" t="s">
        <v>803</v>
      </c>
    </row>
    <row r="121" spans="2:65" s="1" customFormat="1" ht="16.5" customHeight="1">
      <c r="B121" s="33"/>
      <c r="C121" s="180" t="s">
        <v>392</v>
      </c>
      <c r="D121" s="180" t="s">
        <v>587</v>
      </c>
      <c r="E121" s="181" t="s">
        <v>4156</v>
      </c>
      <c r="F121" s="182" t="s">
        <v>4157</v>
      </c>
      <c r="G121" s="183" t="s">
        <v>312</v>
      </c>
      <c r="H121" s="184">
        <v>1</v>
      </c>
      <c r="I121" s="185"/>
      <c r="J121" s="186">
        <f t="shared" si="0"/>
        <v>0</v>
      </c>
      <c r="K121" s="182" t="s">
        <v>19</v>
      </c>
      <c r="L121" s="187"/>
      <c r="M121" s="188" t="s">
        <v>19</v>
      </c>
      <c r="N121" s="189" t="s">
        <v>46</v>
      </c>
      <c r="P121" s="141">
        <f t="shared" si="1"/>
        <v>0</v>
      </c>
      <c r="Q121" s="141">
        <v>0</v>
      </c>
      <c r="R121" s="141">
        <f t="shared" si="2"/>
        <v>0</v>
      </c>
      <c r="S121" s="141">
        <v>0</v>
      </c>
      <c r="T121" s="142">
        <f t="shared" si="3"/>
        <v>0</v>
      </c>
      <c r="AR121" s="143" t="s">
        <v>235</v>
      </c>
      <c r="AT121" s="143" t="s">
        <v>587</v>
      </c>
      <c r="AU121" s="143" t="s">
        <v>82</v>
      </c>
      <c r="AY121" s="18" t="s">
        <v>167</v>
      </c>
      <c r="BE121" s="144">
        <f t="shared" si="4"/>
        <v>0</v>
      </c>
      <c r="BF121" s="144">
        <f t="shared" si="5"/>
        <v>0</v>
      </c>
      <c r="BG121" s="144">
        <f t="shared" si="6"/>
        <v>0</v>
      </c>
      <c r="BH121" s="144">
        <f t="shared" si="7"/>
        <v>0</v>
      </c>
      <c r="BI121" s="144">
        <f t="shared" si="8"/>
        <v>0</v>
      </c>
      <c r="BJ121" s="18" t="s">
        <v>90</v>
      </c>
      <c r="BK121" s="144">
        <f t="shared" si="9"/>
        <v>0</v>
      </c>
      <c r="BL121" s="18" t="s">
        <v>175</v>
      </c>
      <c r="BM121" s="143" t="s">
        <v>812</v>
      </c>
    </row>
    <row r="122" spans="2:65" s="1" customFormat="1" ht="16.5" customHeight="1">
      <c r="B122" s="33"/>
      <c r="C122" s="180" t="s">
        <v>397</v>
      </c>
      <c r="D122" s="180" t="s">
        <v>587</v>
      </c>
      <c r="E122" s="181" t="s">
        <v>4158</v>
      </c>
      <c r="F122" s="182" t="s">
        <v>4159</v>
      </c>
      <c r="G122" s="183" t="s">
        <v>312</v>
      </c>
      <c r="H122" s="184">
        <v>1</v>
      </c>
      <c r="I122" s="185"/>
      <c r="J122" s="186">
        <f t="shared" si="0"/>
        <v>0</v>
      </c>
      <c r="K122" s="182" t="s">
        <v>19</v>
      </c>
      <c r="L122" s="187"/>
      <c r="M122" s="188" t="s">
        <v>19</v>
      </c>
      <c r="N122" s="189" t="s">
        <v>46</v>
      </c>
      <c r="P122" s="141">
        <f t="shared" si="1"/>
        <v>0</v>
      </c>
      <c r="Q122" s="141">
        <v>0</v>
      </c>
      <c r="R122" s="141">
        <f t="shared" si="2"/>
        <v>0</v>
      </c>
      <c r="S122" s="141">
        <v>0</v>
      </c>
      <c r="T122" s="142">
        <f t="shared" si="3"/>
        <v>0</v>
      </c>
      <c r="AR122" s="143" t="s">
        <v>235</v>
      </c>
      <c r="AT122" s="143" t="s">
        <v>587</v>
      </c>
      <c r="AU122" s="143" t="s">
        <v>82</v>
      </c>
      <c r="AY122" s="18" t="s">
        <v>167</v>
      </c>
      <c r="BE122" s="144">
        <f t="shared" si="4"/>
        <v>0</v>
      </c>
      <c r="BF122" s="144">
        <f t="shared" si="5"/>
        <v>0</v>
      </c>
      <c r="BG122" s="144">
        <f t="shared" si="6"/>
        <v>0</v>
      </c>
      <c r="BH122" s="144">
        <f t="shared" si="7"/>
        <v>0</v>
      </c>
      <c r="BI122" s="144">
        <f t="shared" si="8"/>
        <v>0</v>
      </c>
      <c r="BJ122" s="18" t="s">
        <v>90</v>
      </c>
      <c r="BK122" s="144">
        <f t="shared" si="9"/>
        <v>0</v>
      </c>
      <c r="BL122" s="18" t="s">
        <v>175</v>
      </c>
      <c r="BM122" s="143" t="s">
        <v>822</v>
      </c>
    </row>
    <row r="123" spans="2:65" s="1" customFormat="1" ht="16.5" customHeight="1">
      <c r="B123" s="33"/>
      <c r="C123" s="180" t="s">
        <v>403</v>
      </c>
      <c r="D123" s="180" t="s">
        <v>587</v>
      </c>
      <c r="E123" s="181" t="s">
        <v>4160</v>
      </c>
      <c r="F123" s="182" t="s">
        <v>4161</v>
      </c>
      <c r="G123" s="183" t="s">
        <v>368</v>
      </c>
      <c r="H123" s="184">
        <v>1780</v>
      </c>
      <c r="I123" s="185"/>
      <c r="J123" s="186">
        <f t="shared" si="0"/>
        <v>0</v>
      </c>
      <c r="K123" s="182" t="s">
        <v>19</v>
      </c>
      <c r="L123" s="187"/>
      <c r="M123" s="188" t="s">
        <v>19</v>
      </c>
      <c r="N123" s="189" t="s">
        <v>46</v>
      </c>
      <c r="P123" s="141">
        <f t="shared" si="1"/>
        <v>0</v>
      </c>
      <c r="Q123" s="141">
        <v>0</v>
      </c>
      <c r="R123" s="141">
        <f t="shared" si="2"/>
        <v>0</v>
      </c>
      <c r="S123" s="141">
        <v>0</v>
      </c>
      <c r="T123" s="142">
        <f t="shared" si="3"/>
        <v>0</v>
      </c>
      <c r="AR123" s="143" t="s">
        <v>235</v>
      </c>
      <c r="AT123" s="143" t="s">
        <v>587</v>
      </c>
      <c r="AU123" s="143" t="s">
        <v>82</v>
      </c>
      <c r="AY123" s="18" t="s">
        <v>167</v>
      </c>
      <c r="BE123" s="144">
        <f t="shared" si="4"/>
        <v>0</v>
      </c>
      <c r="BF123" s="144">
        <f t="shared" si="5"/>
        <v>0</v>
      </c>
      <c r="BG123" s="144">
        <f t="shared" si="6"/>
        <v>0</v>
      </c>
      <c r="BH123" s="144">
        <f t="shared" si="7"/>
        <v>0</v>
      </c>
      <c r="BI123" s="144">
        <f t="shared" si="8"/>
        <v>0</v>
      </c>
      <c r="BJ123" s="18" t="s">
        <v>90</v>
      </c>
      <c r="BK123" s="144">
        <f t="shared" si="9"/>
        <v>0</v>
      </c>
      <c r="BL123" s="18" t="s">
        <v>175</v>
      </c>
      <c r="BM123" s="143" t="s">
        <v>833</v>
      </c>
    </row>
    <row r="124" spans="2:65" s="1" customFormat="1" ht="16.5" customHeight="1">
      <c r="B124" s="33"/>
      <c r="C124" s="180" t="s">
        <v>410</v>
      </c>
      <c r="D124" s="180" t="s">
        <v>587</v>
      </c>
      <c r="E124" s="181" t="s">
        <v>4162</v>
      </c>
      <c r="F124" s="182" t="s">
        <v>4163</v>
      </c>
      <c r="G124" s="183" t="s">
        <v>368</v>
      </c>
      <c r="H124" s="184">
        <v>5</v>
      </c>
      <c r="I124" s="185"/>
      <c r="J124" s="186">
        <f t="shared" si="0"/>
        <v>0</v>
      </c>
      <c r="K124" s="182" t="s">
        <v>19</v>
      </c>
      <c r="L124" s="187"/>
      <c r="M124" s="188" t="s">
        <v>19</v>
      </c>
      <c r="N124" s="189" t="s">
        <v>46</v>
      </c>
      <c r="P124" s="141">
        <f t="shared" si="1"/>
        <v>0</v>
      </c>
      <c r="Q124" s="141">
        <v>0</v>
      </c>
      <c r="R124" s="141">
        <f t="shared" si="2"/>
        <v>0</v>
      </c>
      <c r="S124" s="141">
        <v>0</v>
      </c>
      <c r="T124" s="142">
        <f t="shared" si="3"/>
        <v>0</v>
      </c>
      <c r="AR124" s="143" t="s">
        <v>235</v>
      </c>
      <c r="AT124" s="143" t="s">
        <v>587</v>
      </c>
      <c r="AU124" s="143" t="s">
        <v>82</v>
      </c>
      <c r="AY124" s="18" t="s">
        <v>167</v>
      </c>
      <c r="BE124" s="144">
        <f t="shared" si="4"/>
        <v>0</v>
      </c>
      <c r="BF124" s="144">
        <f t="shared" si="5"/>
        <v>0</v>
      </c>
      <c r="BG124" s="144">
        <f t="shared" si="6"/>
        <v>0</v>
      </c>
      <c r="BH124" s="144">
        <f t="shared" si="7"/>
        <v>0</v>
      </c>
      <c r="BI124" s="144">
        <f t="shared" si="8"/>
        <v>0</v>
      </c>
      <c r="BJ124" s="18" t="s">
        <v>90</v>
      </c>
      <c r="BK124" s="144">
        <f t="shared" si="9"/>
        <v>0</v>
      </c>
      <c r="BL124" s="18" t="s">
        <v>175</v>
      </c>
      <c r="BM124" s="143" t="s">
        <v>846</v>
      </c>
    </row>
    <row r="125" spans="2:65" s="1" customFormat="1" ht="16.5" customHeight="1">
      <c r="B125" s="33"/>
      <c r="C125" s="180" t="s">
        <v>416</v>
      </c>
      <c r="D125" s="180" t="s">
        <v>587</v>
      </c>
      <c r="E125" s="181" t="s">
        <v>4164</v>
      </c>
      <c r="F125" s="182" t="s">
        <v>4165</v>
      </c>
      <c r="G125" s="183" t="s">
        <v>368</v>
      </c>
      <c r="H125" s="184">
        <v>20</v>
      </c>
      <c r="I125" s="185"/>
      <c r="J125" s="186">
        <f t="shared" si="0"/>
        <v>0</v>
      </c>
      <c r="K125" s="182" t="s">
        <v>19</v>
      </c>
      <c r="L125" s="187"/>
      <c r="M125" s="188" t="s">
        <v>19</v>
      </c>
      <c r="N125" s="189" t="s">
        <v>46</v>
      </c>
      <c r="P125" s="141">
        <f t="shared" si="1"/>
        <v>0</v>
      </c>
      <c r="Q125" s="141">
        <v>0</v>
      </c>
      <c r="R125" s="141">
        <f t="shared" si="2"/>
        <v>0</v>
      </c>
      <c r="S125" s="141">
        <v>0</v>
      </c>
      <c r="T125" s="142">
        <f t="shared" si="3"/>
        <v>0</v>
      </c>
      <c r="AR125" s="143" t="s">
        <v>235</v>
      </c>
      <c r="AT125" s="143" t="s">
        <v>587</v>
      </c>
      <c r="AU125" s="143" t="s">
        <v>82</v>
      </c>
      <c r="AY125" s="18" t="s">
        <v>167</v>
      </c>
      <c r="BE125" s="144">
        <f t="shared" si="4"/>
        <v>0</v>
      </c>
      <c r="BF125" s="144">
        <f t="shared" si="5"/>
        <v>0</v>
      </c>
      <c r="BG125" s="144">
        <f t="shared" si="6"/>
        <v>0</v>
      </c>
      <c r="BH125" s="144">
        <f t="shared" si="7"/>
        <v>0</v>
      </c>
      <c r="BI125" s="144">
        <f t="shared" si="8"/>
        <v>0</v>
      </c>
      <c r="BJ125" s="18" t="s">
        <v>90</v>
      </c>
      <c r="BK125" s="144">
        <f t="shared" si="9"/>
        <v>0</v>
      </c>
      <c r="BL125" s="18" t="s">
        <v>175</v>
      </c>
      <c r="BM125" s="143" t="s">
        <v>856</v>
      </c>
    </row>
    <row r="126" spans="2:65" s="1" customFormat="1" ht="16.5" customHeight="1">
      <c r="B126" s="33"/>
      <c r="C126" s="180" t="s">
        <v>428</v>
      </c>
      <c r="D126" s="180" t="s">
        <v>587</v>
      </c>
      <c r="E126" s="181" t="s">
        <v>4166</v>
      </c>
      <c r="F126" s="182" t="s">
        <v>4167</v>
      </c>
      <c r="G126" s="183" t="s">
        <v>368</v>
      </c>
      <c r="H126" s="184">
        <v>35</v>
      </c>
      <c r="I126" s="185"/>
      <c r="J126" s="186">
        <f t="shared" si="0"/>
        <v>0</v>
      </c>
      <c r="K126" s="182" t="s">
        <v>19</v>
      </c>
      <c r="L126" s="187"/>
      <c r="M126" s="188" t="s">
        <v>19</v>
      </c>
      <c r="N126" s="189" t="s">
        <v>46</v>
      </c>
      <c r="P126" s="141">
        <f t="shared" si="1"/>
        <v>0</v>
      </c>
      <c r="Q126" s="141">
        <v>0</v>
      </c>
      <c r="R126" s="141">
        <f t="shared" si="2"/>
        <v>0</v>
      </c>
      <c r="S126" s="141">
        <v>0</v>
      </c>
      <c r="T126" s="142">
        <f t="shared" si="3"/>
        <v>0</v>
      </c>
      <c r="AR126" s="143" t="s">
        <v>235</v>
      </c>
      <c r="AT126" s="143" t="s">
        <v>587</v>
      </c>
      <c r="AU126" s="143" t="s">
        <v>82</v>
      </c>
      <c r="AY126" s="18" t="s">
        <v>167</v>
      </c>
      <c r="BE126" s="144">
        <f t="shared" si="4"/>
        <v>0</v>
      </c>
      <c r="BF126" s="144">
        <f t="shared" si="5"/>
        <v>0</v>
      </c>
      <c r="BG126" s="144">
        <f t="shared" si="6"/>
        <v>0</v>
      </c>
      <c r="BH126" s="144">
        <f t="shared" si="7"/>
        <v>0</v>
      </c>
      <c r="BI126" s="144">
        <f t="shared" si="8"/>
        <v>0</v>
      </c>
      <c r="BJ126" s="18" t="s">
        <v>90</v>
      </c>
      <c r="BK126" s="144">
        <f t="shared" si="9"/>
        <v>0</v>
      </c>
      <c r="BL126" s="18" t="s">
        <v>175</v>
      </c>
      <c r="BM126" s="143" t="s">
        <v>886</v>
      </c>
    </row>
    <row r="127" spans="2:65" s="1" customFormat="1" ht="16.5" customHeight="1">
      <c r="B127" s="33"/>
      <c r="C127" s="180" t="s">
        <v>437</v>
      </c>
      <c r="D127" s="180" t="s">
        <v>587</v>
      </c>
      <c r="E127" s="181" t="s">
        <v>4168</v>
      </c>
      <c r="F127" s="182" t="s">
        <v>4169</v>
      </c>
      <c r="G127" s="183" t="s">
        <v>368</v>
      </c>
      <c r="H127" s="184">
        <v>300</v>
      </c>
      <c r="I127" s="185"/>
      <c r="J127" s="186">
        <f t="shared" si="0"/>
        <v>0</v>
      </c>
      <c r="K127" s="182" t="s">
        <v>19</v>
      </c>
      <c r="L127" s="187"/>
      <c r="M127" s="188" t="s">
        <v>19</v>
      </c>
      <c r="N127" s="189" t="s">
        <v>46</v>
      </c>
      <c r="P127" s="141">
        <f t="shared" si="1"/>
        <v>0</v>
      </c>
      <c r="Q127" s="141">
        <v>0</v>
      </c>
      <c r="R127" s="141">
        <f t="shared" si="2"/>
        <v>0</v>
      </c>
      <c r="S127" s="141">
        <v>0</v>
      </c>
      <c r="T127" s="142">
        <f t="shared" si="3"/>
        <v>0</v>
      </c>
      <c r="AR127" s="143" t="s">
        <v>235</v>
      </c>
      <c r="AT127" s="143" t="s">
        <v>587</v>
      </c>
      <c r="AU127" s="143" t="s">
        <v>82</v>
      </c>
      <c r="AY127" s="18" t="s">
        <v>167</v>
      </c>
      <c r="BE127" s="144">
        <f t="shared" si="4"/>
        <v>0</v>
      </c>
      <c r="BF127" s="144">
        <f t="shared" si="5"/>
        <v>0</v>
      </c>
      <c r="BG127" s="144">
        <f t="shared" si="6"/>
        <v>0</v>
      </c>
      <c r="BH127" s="144">
        <f t="shared" si="7"/>
        <v>0</v>
      </c>
      <c r="BI127" s="144">
        <f t="shared" si="8"/>
        <v>0</v>
      </c>
      <c r="BJ127" s="18" t="s">
        <v>90</v>
      </c>
      <c r="BK127" s="144">
        <f t="shared" si="9"/>
        <v>0</v>
      </c>
      <c r="BL127" s="18" t="s">
        <v>175</v>
      </c>
      <c r="BM127" s="143" t="s">
        <v>901</v>
      </c>
    </row>
    <row r="128" spans="2:65" s="1" customFormat="1" ht="21.75" customHeight="1">
      <c r="B128" s="33"/>
      <c r="C128" s="180" t="s">
        <v>446</v>
      </c>
      <c r="D128" s="180" t="s">
        <v>587</v>
      </c>
      <c r="E128" s="181" t="s">
        <v>4170</v>
      </c>
      <c r="F128" s="182" t="s">
        <v>4171</v>
      </c>
      <c r="G128" s="183" t="s">
        <v>368</v>
      </c>
      <c r="H128" s="184">
        <v>1200</v>
      </c>
      <c r="I128" s="185"/>
      <c r="J128" s="186">
        <f t="shared" si="0"/>
        <v>0</v>
      </c>
      <c r="K128" s="182" t="s">
        <v>19</v>
      </c>
      <c r="L128" s="187"/>
      <c r="M128" s="188" t="s">
        <v>19</v>
      </c>
      <c r="N128" s="189" t="s">
        <v>46</v>
      </c>
      <c r="P128" s="141">
        <f t="shared" si="1"/>
        <v>0</v>
      </c>
      <c r="Q128" s="141">
        <v>0</v>
      </c>
      <c r="R128" s="141">
        <f t="shared" si="2"/>
        <v>0</v>
      </c>
      <c r="S128" s="141">
        <v>0</v>
      </c>
      <c r="T128" s="142">
        <f t="shared" si="3"/>
        <v>0</v>
      </c>
      <c r="AR128" s="143" t="s">
        <v>235</v>
      </c>
      <c r="AT128" s="143" t="s">
        <v>587</v>
      </c>
      <c r="AU128" s="143" t="s">
        <v>82</v>
      </c>
      <c r="AY128" s="18" t="s">
        <v>167</v>
      </c>
      <c r="BE128" s="144">
        <f t="shared" si="4"/>
        <v>0</v>
      </c>
      <c r="BF128" s="144">
        <f t="shared" si="5"/>
        <v>0</v>
      </c>
      <c r="BG128" s="144">
        <f t="shared" si="6"/>
        <v>0</v>
      </c>
      <c r="BH128" s="144">
        <f t="shared" si="7"/>
        <v>0</v>
      </c>
      <c r="BI128" s="144">
        <f t="shared" si="8"/>
        <v>0</v>
      </c>
      <c r="BJ128" s="18" t="s">
        <v>90</v>
      </c>
      <c r="BK128" s="144">
        <f t="shared" si="9"/>
        <v>0</v>
      </c>
      <c r="BL128" s="18" t="s">
        <v>175</v>
      </c>
      <c r="BM128" s="143" t="s">
        <v>910</v>
      </c>
    </row>
    <row r="129" spans="2:65" s="1" customFormat="1" ht="16.5" customHeight="1">
      <c r="B129" s="33"/>
      <c r="C129" s="180" t="s">
        <v>451</v>
      </c>
      <c r="D129" s="180" t="s">
        <v>587</v>
      </c>
      <c r="E129" s="181" t="s">
        <v>4172</v>
      </c>
      <c r="F129" s="182" t="s">
        <v>4173</v>
      </c>
      <c r="G129" s="183" t="s">
        <v>368</v>
      </c>
      <c r="H129" s="184">
        <v>22</v>
      </c>
      <c r="I129" s="185"/>
      <c r="J129" s="186">
        <f t="shared" si="0"/>
        <v>0</v>
      </c>
      <c r="K129" s="182" t="s">
        <v>19</v>
      </c>
      <c r="L129" s="187"/>
      <c r="M129" s="188" t="s">
        <v>19</v>
      </c>
      <c r="N129" s="189" t="s">
        <v>46</v>
      </c>
      <c r="P129" s="141">
        <f t="shared" si="1"/>
        <v>0</v>
      </c>
      <c r="Q129" s="141">
        <v>0</v>
      </c>
      <c r="R129" s="141">
        <f t="shared" si="2"/>
        <v>0</v>
      </c>
      <c r="S129" s="141">
        <v>0</v>
      </c>
      <c r="T129" s="142">
        <f t="shared" si="3"/>
        <v>0</v>
      </c>
      <c r="AR129" s="143" t="s">
        <v>235</v>
      </c>
      <c r="AT129" s="143" t="s">
        <v>587</v>
      </c>
      <c r="AU129" s="143" t="s">
        <v>82</v>
      </c>
      <c r="AY129" s="18" t="s">
        <v>167</v>
      </c>
      <c r="BE129" s="144">
        <f t="shared" si="4"/>
        <v>0</v>
      </c>
      <c r="BF129" s="144">
        <f t="shared" si="5"/>
        <v>0</v>
      </c>
      <c r="BG129" s="144">
        <f t="shared" si="6"/>
        <v>0</v>
      </c>
      <c r="BH129" s="144">
        <f t="shared" si="7"/>
        <v>0</v>
      </c>
      <c r="BI129" s="144">
        <f t="shared" si="8"/>
        <v>0</v>
      </c>
      <c r="BJ129" s="18" t="s">
        <v>90</v>
      </c>
      <c r="BK129" s="144">
        <f t="shared" si="9"/>
        <v>0</v>
      </c>
      <c r="BL129" s="18" t="s">
        <v>175</v>
      </c>
      <c r="BM129" s="143" t="s">
        <v>928</v>
      </c>
    </row>
    <row r="130" spans="2:65" s="1" customFormat="1" ht="16.5" customHeight="1">
      <c r="B130" s="33"/>
      <c r="C130" s="180" t="s">
        <v>457</v>
      </c>
      <c r="D130" s="180" t="s">
        <v>587</v>
      </c>
      <c r="E130" s="181" t="s">
        <v>4174</v>
      </c>
      <c r="F130" s="182" t="s">
        <v>4175</v>
      </c>
      <c r="G130" s="183" t="s">
        <v>368</v>
      </c>
      <c r="H130" s="184">
        <v>10</v>
      </c>
      <c r="I130" s="185"/>
      <c r="J130" s="186">
        <f t="shared" si="0"/>
        <v>0</v>
      </c>
      <c r="K130" s="182" t="s">
        <v>19</v>
      </c>
      <c r="L130" s="187"/>
      <c r="M130" s="188" t="s">
        <v>19</v>
      </c>
      <c r="N130" s="189" t="s">
        <v>46</v>
      </c>
      <c r="P130" s="141">
        <f t="shared" si="1"/>
        <v>0</v>
      </c>
      <c r="Q130" s="141">
        <v>0</v>
      </c>
      <c r="R130" s="141">
        <f t="shared" si="2"/>
        <v>0</v>
      </c>
      <c r="S130" s="141">
        <v>0</v>
      </c>
      <c r="T130" s="142">
        <f t="shared" si="3"/>
        <v>0</v>
      </c>
      <c r="AR130" s="143" t="s">
        <v>235</v>
      </c>
      <c r="AT130" s="143" t="s">
        <v>587</v>
      </c>
      <c r="AU130" s="143" t="s">
        <v>82</v>
      </c>
      <c r="AY130" s="18" t="s">
        <v>167</v>
      </c>
      <c r="BE130" s="144">
        <f t="shared" si="4"/>
        <v>0</v>
      </c>
      <c r="BF130" s="144">
        <f t="shared" si="5"/>
        <v>0</v>
      </c>
      <c r="BG130" s="144">
        <f t="shared" si="6"/>
        <v>0</v>
      </c>
      <c r="BH130" s="144">
        <f t="shared" si="7"/>
        <v>0</v>
      </c>
      <c r="BI130" s="144">
        <f t="shared" si="8"/>
        <v>0</v>
      </c>
      <c r="BJ130" s="18" t="s">
        <v>90</v>
      </c>
      <c r="BK130" s="144">
        <f t="shared" si="9"/>
        <v>0</v>
      </c>
      <c r="BL130" s="18" t="s">
        <v>175</v>
      </c>
      <c r="BM130" s="143" t="s">
        <v>938</v>
      </c>
    </row>
    <row r="131" spans="2:65" s="1" customFormat="1" ht="16.5" customHeight="1">
      <c r="B131" s="33"/>
      <c r="C131" s="180" t="s">
        <v>463</v>
      </c>
      <c r="D131" s="180" t="s">
        <v>587</v>
      </c>
      <c r="E131" s="181" t="s">
        <v>4176</v>
      </c>
      <c r="F131" s="182" t="s">
        <v>4177</v>
      </c>
      <c r="G131" s="183" t="s">
        <v>312</v>
      </c>
      <c r="H131" s="184">
        <v>900</v>
      </c>
      <c r="I131" s="185"/>
      <c r="J131" s="186">
        <f t="shared" si="0"/>
        <v>0</v>
      </c>
      <c r="K131" s="182" t="s">
        <v>19</v>
      </c>
      <c r="L131" s="187"/>
      <c r="M131" s="188" t="s">
        <v>19</v>
      </c>
      <c r="N131" s="189" t="s">
        <v>46</v>
      </c>
      <c r="P131" s="141">
        <f t="shared" si="1"/>
        <v>0</v>
      </c>
      <c r="Q131" s="141">
        <v>0</v>
      </c>
      <c r="R131" s="141">
        <f t="shared" si="2"/>
        <v>0</v>
      </c>
      <c r="S131" s="141">
        <v>0</v>
      </c>
      <c r="T131" s="142">
        <f t="shared" si="3"/>
        <v>0</v>
      </c>
      <c r="AR131" s="143" t="s">
        <v>235</v>
      </c>
      <c r="AT131" s="143" t="s">
        <v>587</v>
      </c>
      <c r="AU131" s="143" t="s">
        <v>82</v>
      </c>
      <c r="AY131" s="18" t="s">
        <v>167</v>
      </c>
      <c r="BE131" s="144">
        <f t="shared" si="4"/>
        <v>0</v>
      </c>
      <c r="BF131" s="144">
        <f t="shared" si="5"/>
        <v>0</v>
      </c>
      <c r="BG131" s="144">
        <f t="shared" si="6"/>
        <v>0</v>
      </c>
      <c r="BH131" s="144">
        <f t="shared" si="7"/>
        <v>0</v>
      </c>
      <c r="BI131" s="144">
        <f t="shared" si="8"/>
        <v>0</v>
      </c>
      <c r="BJ131" s="18" t="s">
        <v>90</v>
      </c>
      <c r="BK131" s="144">
        <f t="shared" si="9"/>
        <v>0</v>
      </c>
      <c r="BL131" s="18" t="s">
        <v>175</v>
      </c>
      <c r="BM131" s="143" t="s">
        <v>959</v>
      </c>
    </row>
    <row r="132" spans="2:65" s="1" customFormat="1" ht="16.5" customHeight="1">
      <c r="B132" s="33"/>
      <c r="C132" s="180" t="s">
        <v>471</v>
      </c>
      <c r="D132" s="180" t="s">
        <v>587</v>
      </c>
      <c r="E132" s="181" t="s">
        <v>4178</v>
      </c>
      <c r="F132" s="182" t="s">
        <v>4179</v>
      </c>
      <c r="G132" s="183" t="s">
        <v>382</v>
      </c>
      <c r="H132" s="184">
        <v>1</v>
      </c>
      <c r="I132" s="185"/>
      <c r="J132" s="186">
        <f t="shared" si="0"/>
        <v>0</v>
      </c>
      <c r="K132" s="182" t="s">
        <v>19</v>
      </c>
      <c r="L132" s="187"/>
      <c r="M132" s="188" t="s">
        <v>19</v>
      </c>
      <c r="N132" s="189" t="s">
        <v>46</v>
      </c>
      <c r="P132" s="141">
        <f t="shared" si="1"/>
        <v>0</v>
      </c>
      <c r="Q132" s="141">
        <v>0</v>
      </c>
      <c r="R132" s="141">
        <f t="shared" si="2"/>
        <v>0</v>
      </c>
      <c r="S132" s="141">
        <v>0</v>
      </c>
      <c r="T132" s="142">
        <f t="shared" si="3"/>
        <v>0</v>
      </c>
      <c r="AR132" s="143" t="s">
        <v>235</v>
      </c>
      <c r="AT132" s="143" t="s">
        <v>587</v>
      </c>
      <c r="AU132" s="143" t="s">
        <v>82</v>
      </c>
      <c r="AY132" s="18" t="s">
        <v>167</v>
      </c>
      <c r="BE132" s="144">
        <f t="shared" si="4"/>
        <v>0</v>
      </c>
      <c r="BF132" s="144">
        <f t="shared" si="5"/>
        <v>0</v>
      </c>
      <c r="BG132" s="144">
        <f t="shared" si="6"/>
        <v>0</v>
      </c>
      <c r="BH132" s="144">
        <f t="shared" si="7"/>
        <v>0</v>
      </c>
      <c r="BI132" s="144">
        <f t="shared" si="8"/>
        <v>0</v>
      </c>
      <c r="BJ132" s="18" t="s">
        <v>90</v>
      </c>
      <c r="BK132" s="144">
        <f t="shared" si="9"/>
        <v>0</v>
      </c>
      <c r="BL132" s="18" t="s">
        <v>175</v>
      </c>
      <c r="BM132" s="143" t="s">
        <v>970</v>
      </c>
    </row>
    <row r="133" spans="2:63" s="11" customFormat="1" ht="25.9" customHeight="1">
      <c r="B133" s="120"/>
      <c r="D133" s="121" t="s">
        <v>73</v>
      </c>
      <c r="E133" s="122" t="s">
        <v>4180</v>
      </c>
      <c r="F133" s="122" t="s">
        <v>4181</v>
      </c>
      <c r="I133" s="123"/>
      <c r="J133" s="124">
        <f>BK133</f>
        <v>0</v>
      </c>
      <c r="L133" s="120"/>
      <c r="M133" s="125"/>
      <c r="P133" s="126">
        <f>SUM(P134:P139)</f>
        <v>0</v>
      </c>
      <c r="R133" s="126">
        <f>SUM(R134:R139)</f>
        <v>0</v>
      </c>
      <c r="T133" s="127">
        <f>SUM(T134:T139)</f>
        <v>0</v>
      </c>
      <c r="AR133" s="121" t="s">
        <v>82</v>
      </c>
      <c r="AT133" s="128" t="s">
        <v>73</v>
      </c>
      <c r="AU133" s="128" t="s">
        <v>74</v>
      </c>
      <c r="AY133" s="121" t="s">
        <v>167</v>
      </c>
      <c r="BK133" s="129">
        <f>SUM(BK134:BK139)</f>
        <v>0</v>
      </c>
    </row>
    <row r="134" spans="2:65" s="1" customFormat="1" ht="16.5" customHeight="1">
      <c r="B134" s="33"/>
      <c r="C134" s="132" t="s">
        <v>478</v>
      </c>
      <c r="D134" s="132" t="s">
        <v>170</v>
      </c>
      <c r="E134" s="133" t="s">
        <v>4182</v>
      </c>
      <c r="F134" s="134" t="s">
        <v>4183</v>
      </c>
      <c r="G134" s="135" t="s">
        <v>382</v>
      </c>
      <c r="H134" s="136">
        <v>1</v>
      </c>
      <c r="I134" s="137"/>
      <c r="J134" s="138">
        <f aca="true" t="shared" si="10" ref="J134:J139">ROUND(I134*H134,2)</f>
        <v>0</v>
      </c>
      <c r="K134" s="134" t="s">
        <v>19</v>
      </c>
      <c r="L134" s="33"/>
      <c r="M134" s="139" t="s">
        <v>19</v>
      </c>
      <c r="N134" s="140" t="s">
        <v>46</v>
      </c>
      <c r="P134" s="141">
        <f aca="true" t="shared" si="11" ref="P134:P139">O134*H134</f>
        <v>0</v>
      </c>
      <c r="Q134" s="141">
        <v>0</v>
      </c>
      <c r="R134" s="141">
        <f aca="true" t="shared" si="12" ref="R134:R139">Q134*H134</f>
        <v>0</v>
      </c>
      <c r="S134" s="141">
        <v>0</v>
      </c>
      <c r="T134" s="142">
        <f aca="true" t="shared" si="13" ref="T134:T139">S134*H134</f>
        <v>0</v>
      </c>
      <c r="AR134" s="143" t="s">
        <v>175</v>
      </c>
      <c r="AT134" s="143" t="s">
        <v>170</v>
      </c>
      <c r="AU134" s="143" t="s">
        <v>82</v>
      </c>
      <c r="AY134" s="18" t="s">
        <v>167</v>
      </c>
      <c r="BE134" s="144">
        <f aca="true" t="shared" si="14" ref="BE134:BE139">IF(N134="základní",J134,0)</f>
        <v>0</v>
      </c>
      <c r="BF134" s="144">
        <f aca="true" t="shared" si="15" ref="BF134:BF139">IF(N134="snížená",J134,0)</f>
        <v>0</v>
      </c>
      <c r="BG134" s="144">
        <f aca="true" t="shared" si="16" ref="BG134:BG139">IF(N134="zákl. přenesená",J134,0)</f>
        <v>0</v>
      </c>
      <c r="BH134" s="144">
        <f aca="true" t="shared" si="17" ref="BH134:BH139">IF(N134="sníž. přenesená",J134,0)</f>
        <v>0</v>
      </c>
      <c r="BI134" s="144">
        <f aca="true" t="shared" si="18" ref="BI134:BI139">IF(N134="nulová",J134,0)</f>
        <v>0</v>
      </c>
      <c r="BJ134" s="18" t="s">
        <v>90</v>
      </c>
      <c r="BK134" s="144">
        <f aca="true" t="shared" si="19" ref="BK134:BK139">ROUND(I134*H134,2)</f>
        <v>0</v>
      </c>
      <c r="BL134" s="18" t="s">
        <v>175</v>
      </c>
      <c r="BM134" s="143" t="s">
        <v>982</v>
      </c>
    </row>
    <row r="135" spans="2:65" s="1" customFormat="1" ht="16.5" customHeight="1">
      <c r="B135" s="33"/>
      <c r="C135" s="132" t="s">
        <v>485</v>
      </c>
      <c r="D135" s="132" t="s">
        <v>170</v>
      </c>
      <c r="E135" s="133" t="s">
        <v>4184</v>
      </c>
      <c r="F135" s="134" t="s">
        <v>4185</v>
      </c>
      <c r="G135" s="135" t="s">
        <v>382</v>
      </c>
      <c r="H135" s="136">
        <v>1</v>
      </c>
      <c r="I135" s="137"/>
      <c r="J135" s="138">
        <f t="shared" si="10"/>
        <v>0</v>
      </c>
      <c r="K135" s="134" t="s">
        <v>19</v>
      </c>
      <c r="L135" s="33"/>
      <c r="M135" s="139" t="s">
        <v>19</v>
      </c>
      <c r="N135" s="140" t="s">
        <v>46</v>
      </c>
      <c r="P135" s="141">
        <f t="shared" si="11"/>
        <v>0</v>
      </c>
      <c r="Q135" s="141">
        <v>0</v>
      </c>
      <c r="R135" s="141">
        <f t="shared" si="12"/>
        <v>0</v>
      </c>
      <c r="S135" s="141">
        <v>0</v>
      </c>
      <c r="T135" s="142">
        <f t="shared" si="13"/>
        <v>0</v>
      </c>
      <c r="AR135" s="143" t="s">
        <v>175</v>
      </c>
      <c r="AT135" s="143" t="s">
        <v>170</v>
      </c>
      <c r="AU135" s="143" t="s">
        <v>82</v>
      </c>
      <c r="AY135" s="18" t="s">
        <v>167</v>
      </c>
      <c r="BE135" s="144">
        <f t="shared" si="14"/>
        <v>0</v>
      </c>
      <c r="BF135" s="144">
        <f t="shared" si="15"/>
        <v>0</v>
      </c>
      <c r="BG135" s="144">
        <f t="shared" si="16"/>
        <v>0</v>
      </c>
      <c r="BH135" s="144">
        <f t="shared" si="17"/>
        <v>0</v>
      </c>
      <c r="BI135" s="144">
        <f t="shared" si="18"/>
        <v>0</v>
      </c>
      <c r="BJ135" s="18" t="s">
        <v>90</v>
      </c>
      <c r="BK135" s="144">
        <f t="shared" si="19"/>
        <v>0</v>
      </c>
      <c r="BL135" s="18" t="s">
        <v>175</v>
      </c>
      <c r="BM135" s="143" t="s">
        <v>995</v>
      </c>
    </row>
    <row r="136" spans="2:65" s="1" customFormat="1" ht="16.5" customHeight="1">
      <c r="B136" s="33"/>
      <c r="C136" s="132" t="s">
        <v>751</v>
      </c>
      <c r="D136" s="132" t="s">
        <v>170</v>
      </c>
      <c r="E136" s="133" t="s">
        <v>4186</v>
      </c>
      <c r="F136" s="134" t="s">
        <v>4187</v>
      </c>
      <c r="G136" s="135" t="s">
        <v>382</v>
      </c>
      <c r="H136" s="136">
        <v>1</v>
      </c>
      <c r="I136" s="137"/>
      <c r="J136" s="138">
        <f t="shared" si="10"/>
        <v>0</v>
      </c>
      <c r="K136" s="134" t="s">
        <v>19</v>
      </c>
      <c r="L136" s="33"/>
      <c r="M136" s="139" t="s">
        <v>19</v>
      </c>
      <c r="N136" s="140" t="s">
        <v>46</v>
      </c>
      <c r="P136" s="141">
        <f t="shared" si="11"/>
        <v>0</v>
      </c>
      <c r="Q136" s="141">
        <v>0</v>
      </c>
      <c r="R136" s="141">
        <f t="shared" si="12"/>
        <v>0</v>
      </c>
      <c r="S136" s="141">
        <v>0</v>
      </c>
      <c r="T136" s="142">
        <f t="shared" si="13"/>
        <v>0</v>
      </c>
      <c r="AR136" s="143" t="s">
        <v>175</v>
      </c>
      <c r="AT136" s="143" t="s">
        <v>170</v>
      </c>
      <c r="AU136" s="143" t="s">
        <v>82</v>
      </c>
      <c r="AY136" s="18" t="s">
        <v>167</v>
      </c>
      <c r="BE136" s="144">
        <f t="shared" si="14"/>
        <v>0</v>
      </c>
      <c r="BF136" s="144">
        <f t="shared" si="15"/>
        <v>0</v>
      </c>
      <c r="BG136" s="144">
        <f t="shared" si="16"/>
        <v>0</v>
      </c>
      <c r="BH136" s="144">
        <f t="shared" si="17"/>
        <v>0</v>
      </c>
      <c r="BI136" s="144">
        <f t="shared" si="18"/>
        <v>0</v>
      </c>
      <c r="BJ136" s="18" t="s">
        <v>90</v>
      </c>
      <c r="BK136" s="144">
        <f t="shared" si="19"/>
        <v>0</v>
      </c>
      <c r="BL136" s="18" t="s">
        <v>175</v>
      </c>
      <c r="BM136" s="143" t="s">
        <v>1006</v>
      </c>
    </row>
    <row r="137" spans="2:65" s="1" customFormat="1" ht="16.5" customHeight="1">
      <c r="B137" s="33"/>
      <c r="C137" s="132" t="s">
        <v>756</v>
      </c>
      <c r="D137" s="132" t="s">
        <v>170</v>
      </c>
      <c r="E137" s="133" t="s">
        <v>4188</v>
      </c>
      <c r="F137" s="134" t="s">
        <v>4189</v>
      </c>
      <c r="G137" s="135" t="s">
        <v>382</v>
      </c>
      <c r="H137" s="136">
        <v>1</v>
      </c>
      <c r="I137" s="137"/>
      <c r="J137" s="138">
        <f t="shared" si="10"/>
        <v>0</v>
      </c>
      <c r="K137" s="134" t="s">
        <v>19</v>
      </c>
      <c r="L137" s="33"/>
      <c r="M137" s="139" t="s">
        <v>19</v>
      </c>
      <c r="N137" s="140" t="s">
        <v>46</v>
      </c>
      <c r="P137" s="141">
        <f t="shared" si="11"/>
        <v>0</v>
      </c>
      <c r="Q137" s="141">
        <v>0</v>
      </c>
      <c r="R137" s="141">
        <f t="shared" si="12"/>
        <v>0</v>
      </c>
      <c r="S137" s="141">
        <v>0</v>
      </c>
      <c r="T137" s="142">
        <f t="shared" si="13"/>
        <v>0</v>
      </c>
      <c r="AR137" s="143" t="s">
        <v>175</v>
      </c>
      <c r="AT137" s="143" t="s">
        <v>170</v>
      </c>
      <c r="AU137" s="143" t="s">
        <v>82</v>
      </c>
      <c r="AY137" s="18" t="s">
        <v>167</v>
      </c>
      <c r="BE137" s="144">
        <f t="shared" si="14"/>
        <v>0</v>
      </c>
      <c r="BF137" s="144">
        <f t="shared" si="15"/>
        <v>0</v>
      </c>
      <c r="BG137" s="144">
        <f t="shared" si="16"/>
        <v>0</v>
      </c>
      <c r="BH137" s="144">
        <f t="shared" si="17"/>
        <v>0</v>
      </c>
      <c r="BI137" s="144">
        <f t="shared" si="18"/>
        <v>0</v>
      </c>
      <c r="BJ137" s="18" t="s">
        <v>90</v>
      </c>
      <c r="BK137" s="144">
        <f t="shared" si="19"/>
        <v>0</v>
      </c>
      <c r="BL137" s="18" t="s">
        <v>175</v>
      </c>
      <c r="BM137" s="143" t="s">
        <v>1016</v>
      </c>
    </row>
    <row r="138" spans="2:65" s="1" customFormat="1" ht="16.5" customHeight="1">
      <c r="B138" s="33"/>
      <c r="C138" s="132" t="s">
        <v>761</v>
      </c>
      <c r="D138" s="132" t="s">
        <v>170</v>
      </c>
      <c r="E138" s="133" t="s">
        <v>4190</v>
      </c>
      <c r="F138" s="134" t="s">
        <v>4191</v>
      </c>
      <c r="G138" s="135" t="s">
        <v>382</v>
      </c>
      <c r="H138" s="136">
        <v>1</v>
      </c>
      <c r="I138" s="137"/>
      <c r="J138" s="138">
        <f t="shared" si="10"/>
        <v>0</v>
      </c>
      <c r="K138" s="134" t="s">
        <v>19</v>
      </c>
      <c r="L138" s="33"/>
      <c r="M138" s="139" t="s">
        <v>19</v>
      </c>
      <c r="N138" s="140" t="s">
        <v>46</v>
      </c>
      <c r="P138" s="141">
        <f t="shared" si="11"/>
        <v>0</v>
      </c>
      <c r="Q138" s="141">
        <v>0</v>
      </c>
      <c r="R138" s="141">
        <f t="shared" si="12"/>
        <v>0</v>
      </c>
      <c r="S138" s="141">
        <v>0</v>
      </c>
      <c r="T138" s="142">
        <f t="shared" si="13"/>
        <v>0</v>
      </c>
      <c r="AR138" s="143" t="s">
        <v>175</v>
      </c>
      <c r="AT138" s="143" t="s">
        <v>170</v>
      </c>
      <c r="AU138" s="143" t="s">
        <v>82</v>
      </c>
      <c r="AY138" s="18" t="s">
        <v>167</v>
      </c>
      <c r="BE138" s="144">
        <f t="shared" si="14"/>
        <v>0</v>
      </c>
      <c r="BF138" s="144">
        <f t="shared" si="15"/>
        <v>0</v>
      </c>
      <c r="BG138" s="144">
        <f t="shared" si="16"/>
        <v>0</v>
      </c>
      <c r="BH138" s="144">
        <f t="shared" si="17"/>
        <v>0</v>
      </c>
      <c r="BI138" s="144">
        <f t="shared" si="18"/>
        <v>0</v>
      </c>
      <c r="BJ138" s="18" t="s">
        <v>90</v>
      </c>
      <c r="BK138" s="144">
        <f t="shared" si="19"/>
        <v>0</v>
      </c>
      <c r="BL138" s="18" t="s">
        <v>175</v>
      </c>
      <c r="BM138" s="143" t="s">
        <v>1027</v>
      </c>
    </row>
    <row r="139" spans="2:65" s="1" customFormat="1" ht="16.5" customHeight="1">
      <c r="B139" s="33"/>
      <c r="C139" s="132" t="s">
        <v>766</v>
      </c>
      <c r="D139" s="132" t="s">
        <v>170</v>
      </c>
      <c r="E139" s="133" t="s">
        <v>4192</v>
      </c>
      <c r="F139" s="134" t="s">
        <v>4193</v>
      </c>
      <c r="G139" s="135" t="s">
        <v>312</v>
      </c>
      <c r="H139" s="136">
        <v>1</v>
      </c>
      <c r="I139" s="137"/>
      <c r="J139" s="138">
        <f t="shared" si="10"/>
        <v>0</v>
      </c>
      <c r="K139" s="134" t="s">
        <v>19</v>
      </c>
      <c r="L139" s="33"/>
      <c r="M139" s="139" t="s">
        <v>19</v>
      </c>
      <c r="N139" s="140" t="s">
        <v>46</v>
      </c>
      <c r="P139" s="141">
        <f t="shared" si="11"/>
        <v>0</v>
      </c>
      <c r="Q139" s="141">
        <v>0</v>
      </c>
      <c r="R139" s="141">
        <f t="shared" si="12"/>
        <v>0</v>
      </c>
      <c r="S139" s="141">
        <v>0</v>
      </c>
      <c r="T139" s="142">
        <f t="shared" si="13"/>
        <v>0</v>
      </c>
      <c r="AR139" s="143" t="s">
        <v>175</v>
      </c>
      <c r="AT139" s="143" t="s">
        <v>170</v>
      </c>
      <c r="AU139" s="143" t="s">
        <v>82</v>
      </c>
      <c r="AY139" s="18" t="s">
        <v>167</v>
      </c>
      <c r="BE139" s="144">
        <f t="shared" si="14"/>
        <v>0</v>
      </c>
      <c r="BF139" s="144">
        <f t="shared" si="15"/>
        <v>0</v>
      </c>
      <c r="BG139" s="144">
        <f t="shared" si="16"/>
        <v>0</v>
      </c>
      <c r="BH139" s="144">
        <f t="shared" si="17"/>
        <v>0</v>
      </c>
      <c r="BI139" s="144">
        <f t="shared" si="18"/>
        <v>0</v>
      </c>
      <c r="BJ139" s="18" t="s">
        <v>90</v>
      </c>
      <c r="BK139" s="144">
        <f t="shared" si="19"/>
        <v>0</v>
      </c>
      <c r="BL139" s="18" t="s">
        <v>175</v>
      </c>
      <c r="BM139" s="143" t="s">
        <v>1040</v>
      </c>
    </row>
    <row r="140" spans="2:63" s="11" customFormat="1" ht="25.9" customHeight="1">
      <c r="B140" s="120"/>
      <c r="D140" s="121" t="s">
        <v>73</v>
      </c>
      <c r="E140" s="122" t="s">
        <v>4194</v>
      </c>
      <c r="F140" s="122" t="s">
        <v>4195</v>
      </c>
      <c r="I140" s="123"/>
      <c r="J140" s="124">
        <f>BK140</f>
        <v>0</v>
      </c>
      <c r="L140" s="120"/>
      <c r="M140" s="125"/>
      <c r="P140" s="126">
        <f>SUM(P141:P144)</f>
        <v>0</v>
      </c>
      <c r="R140" s="126">
        <f>SUM(R141:R144)</f>
        <v>0</v>
      </c>
      <c r="T140" s="127">
        <f>SUM(T141:T144)</f>
        <v>0</v>
      </c>
      <c r="AR140" s="121" t="s">
        <v>82</v>
      </c>
      <c r="AT140" s="128" t="s">
        <v>73</v>
      </c>
      <c r="AU140" s="128" t="s">
        <v>74</v>
      </c>
      <c r="AY140" s="121" t="s">
        <v>167</v>
      </c>
      <c r="BK140" s="129">
        <f>SUM(BK141:BK144)</f>
        <v>0</v>
      </c>
    </row>
    <row r="141" spans="2:65" s="1" customFormat="1" ht="16.5" customHeight="1">
      <c r="B141" s="33"/>
      <c r="C141" s="132" t="s">
        <v>773</v>
      </c>
      <c r="D141" s="132" t="s">
        <v>170</v>
      </c>
      <c r="E141" s="133" t="s">
        <v>4196</v>
      </c>
      <c r="F141" s="134" t="s">
        <v>4197</v>
      </c>
      <c r="G141" s="135" t="s">
        <v>368</v>
      </c>
      <c r="H141" s="136">
        <v>10</v>
      </c>
      <c r="I141" s="137"/>
      <c r="J141" s="138">
        <f>ROUND(I141*H141,2)</f>
        <v>0</v>
      </c>
      <c r="K141" s="134" t="s">
        <v>19</v>
      </c>
      <c r="L141" s="33"/>
      <c r="M141" s="139" t="s">
        <v>19</v>
      </c>
      <c r="N141" s="140" t="s">
        <v>46</v>
      </c>
      <c r="P141" s="141">
        <f>O141*H141</f>
        <v>0</v>
      </c>
      <c r="Q141" s="141">
        <v>0</v>
      </c>
      <c r="R141" s="141">
        <f>Q141*H141</f>
        <v>0</v>
      </c>
      <c r="S141" s="141">
        <v>0</v>
      </c>
      <c r="T141" s="142">
        <f>S141*H141</f>
        <v>0</v>
      </c>
      <c r="AR141" s="143" t="s">
        <v>175</v>
      </c>
      <c r="AT141" s="143" t="s">
        <v>170</v>
      </c>
      <c r="AU141" s="143" t="s">
        <v>82</v>
      </c>
      <c r="AY141" s="18" t="s">
        <v>167</v>
      </c>
      <c r="BE141" s="144">
        <f>IF(N141="základní",J141,0)</f>
        <v>0</v>
      </c>
      <c r="BF141" s="144">
        <f>IF(N141="snížená",J141,0)</f>
        <v>0</v>
      </c>
      <c r="BG141" s="144">
        <f>IF(N141="zákl. přenesená",J141,0)</f>
        <v>0</v>
      </c>
      <c r="BH141" s="144">
        <f>IF(N141="sníž. přenesená",J141,0)</f>
        <v>0</v>
      </c>
      <c r="BI141" s="144">
        <f>IF(N141="nulová",J141,0)</f>
        <v>0</v>
      </c>
      <c r="BJ141" s="18" t="s">
        <v>90</v>
      </c>
      <c r="BK141" s="144">
        <f>ROUND(I141*H141,2)</f>
        <v>0</v>
      </c>
      <c r="BL141" s="18" t="s">
        <v>175</v>
      </c>
      <c r="BM141" s="143" t="s">
        <v>1053</v>
      </c>
    </row>
    <row r="142" spans="2:65" s="1" customFormat="1" ht="16.5" customHeight="1">
      <c r="B142" s="33"/>
      <c r="C142" s="132" t="s">
        <v>777</v>
      </c>
      <c r="D142" s="132" t="s">
        <v>170</v>
      </c>
      <c r="E142" s="133" t="s">
        <v>4198</v>
      </c>
      <c r="F142" s="134" t="s">
        <v>4199</v>
      </c>
      <c r="G142" s="135" t="s">
        <v>382</v>
      </c>
      <c r="H142" s="136">
        <v>1</v>
      </c>
      <c r="I142" s="137"/>
      <c r="J142" s="138">
        <f>ROUND(I142*H142,2)</f>
        <v>0</v>
      </c>
      <c r="K142" s="134" t="s">
        <v>19</v>
      </c>
      <c r="L142" s="33"/>
      <c r="M142" s="139" t="s">
        <v>19</v>
      </c>
      <c r="N142" s="140" t="s">
        <v>46</v>
      </c>
      <c r="P142" s="141">
        <f>O142*H142</f>
        <v>0</v>
      </c>
      <c r="Q142" s="141">
        <v>0</v>
      </c>
      <c r="R142" s="141">
        <f>Q142*H142</f>
        <v>0</v>
      </c>
      <c r="S142" s="141">
        <v>0</v>
      </c>
      <c r="T142" s="142">
        <f>S142*H142</f>
        <v>0</v>
      </c>
      <c r="AR142" s="143" t="s">
        <v>175</v>
      </c>
      <c r="AT142" s="143" t="s">
        <v>170</v>
      </c>
      <c r="AU142" s="143" t="s">
        <v>82</v>
      </c>
      <c r="AY142" s="18" t="s">
        <v>167</v>
      </c>
      <c r="BE142" s="144">
        <f>IF(N142="základní",J142,0)</f>
        <v>0</v>
      </c>
      <c r="BF142" s="144">
        <f>IF(N142="snížená",J142,0)</f>
        <v>0</v>
      </c>
      <c r="BG142" s="144">
        <f>IF(N142="zákl. přenesená",J142,0)</f>
        <v>0</v>
      </c>
      <c r="BH142" s="144">
        <f>IF(N142="sníž. přenesená",J142,0)</f>
        <v>0</v>
      </c>
      <c r="BI142" s="144">
        <f>IF(N142="nulová",J142,0)</f>
        <v>0</v>
      </c>
      <c r="BJ142" s="18" t="s">
        <v>90</v>
      </c>
      <c r="BK142" s="144">
        <f>ROUND(I142*H142,2)</f>
        <v>0</v>
      </c>
      <c r="BL142" s="18" t="s">
        <v>175</v>
      </c>
      <c r="BM142" s="143" t="s">
        <v>1070</v>
      </c>
    </row>
    <row r="143" spans="2:65" s="1" customFormat="1" ht="16.5" customHeight="1">
      <c r="B143" s="33"/>
      <c r="C143" s="132" t="s">
        <v>781</v>
      </c>
      <c r="D143" s="132" t="s">
        <v>170</v>
      </c>
      <c r="E143" s="133" t="s">
        <v>4200</v>
      </c>
      <c r="F143" s="134" t="s">
        <v>4201</v>
      </c>
      <c r="G143" s="135" t="s">
        <v>382</v>
      </c>
      <c r="H143" s="136">
        <v>1</v>
      </c>
      <c r="I143" s="137"/>
      <c r="J143" s="138">
        <f>ROUND(I143*H143,2)</f>
        <v>0</v>
      </c>
      <c r="K143" s="134" t="s">
        <v>19</v>
      </c>
      <c r="L143" s="33"/>
      <c r="M143" s="139" t="s">
        <v>19</v>
      </c>
      <c r="N143" s="140" t="s">
        <v>46</v>
      </c>
      <c r="P143" s="141">
        <f>O143*H143</f>
        <v>0</v>
      </c>
      <c r="Q143" s="141">
        <v>0</v>
      </c>
      <c r="R143" s="141">
        <f>Q143*H143</f>
        <v>0</v>
      </c>
      <c r="S143" s="141">
        <v>0</v>
      </c>
      <c r="T143" s="142">
        <f>S143*H143</f>
        <v>0</v>
      </c>
      <c r="AR143" s="143" t="s">
        <v>175</v>
      </c>
      <c r="AT143" s="143" t="s">
        <v>170</v>
      </c>
      <c r="AU143" s="143" t="s">
        <v>82</v>
      </c>
      <c r="AY143" s="18" t="s">
        <v>167</v>
      </c>
      <c r="BE143" s="144">
        <f>IF(N143="základní",J143,0)</f>
        <v>0</v>
      </c>
      <c r="BF143" s="144">
        <f>IF(N143="snížená",J143,0)</f>
        <v>0</v>
      </c>
      <c r="BG143" s="144">
        <f>IF(N143="zákl. přenesená",J143,0)</f>
        <v>0</v>
      </c>
      <c r="BH143" s="144">
        <f>IF(N143="sníž. přenesená",J143,0)</f>
        <v>0</v>
      </c>
      <c r="BI143" s="144">
        <f>IF(N143="nulová",J143,0)</f>
        <v>0</v>
      </c>
      <c r="BJ143" s="18" t="s">
        <v>90</v>
      </c>
      <c r="BK143" s="144">
        <f>ROUND(I143*H143,2)</f>
        <v>0</v>
      </c>
      <c r="BL143" s="18" t="s">
        <v>175</v>
      </c>
      <c r="BM143" s="143" t="s">
        <v>1080</v>
      </c>
    </row>
    <row r="144" spans="2:65" s="1" customFormat="1" ht="16.5" customHeight="1">
      <c r="B144" s="33"/>
      <c r="C144" s="132" t="s">
        <v>789</v>
      </c>
      <c r="D144" s="132" t="s">
        <v>170</v>
      </c>
      <c r="E144" s="133" t="s">
        <v>4202</v>
      </c>
      <c r="F144" s="134" t="s">
        <v>3112</v>
      </c>
      <c r="G144" s="135" t="s">
        <v>382</v>
      </c>
      <c r="H144" s="136">
        <v>1</v>
      </c>
      <c r="I144" s="137"/>
      <c r="J144" s="138">
        <f>ROUND(I144*H144,2)</f>
        <v>0</v>
      </c>
      <c r="K144" s="134" t="s">
        <v>19</v>
      </c>
      <c r="L144" s="33"/>
      <c r="M144" s="192" t="s">
        <v>19</v>
      </c>
      <c r="N144" s="193" t="s">
        <v>46</v>
      </c>
      <c r="O144" s="194"/>
      <c r="P144" s="195">
        <f>O144*H144</f>
        <v>0</v>
      </c>
      <c r="Q144" s="195">
        <v>0</v>
      </c>
      <c r="R144" s="195">
        <f>Q144*H144</f>
        <v>0</v>
      </c>
      <c r="S144" s="195">
        <v>0</v>
      </c>
      <c r="T144" s="196">
        <f>S144*H144</f>
        <v>0</v>
      </c>
      <c r="AR144" s="143" t="s">
        <v>175</v>
      </c>
      <c r="AT144" s="143" t="s">
        <v>170</v>
      </c>
      <c r="AU144" s="143" t="s">
        <v>82</v>
      </c>
      <c r="AY144" s="18" t="s">
        <v>167</v>
      </c>
      <c r="BE144" s="144">
        <f>IF(N144="základní",J144,0)</f>
        <v>0</v>
      </c>
      <c r="BF144" s="144">
        <f>IF(N144="snížená",J144,0)</f>
        <v>0</v>
      </c>
      <c r="BG144" s="144">
        <f>IF(N144="zákl. přenesená",J144,0)</f>
        <v>0</v>
      </c>
      <c r="BH144" s="144">
        <f>IF(N144="sníž. přenesená",J144,0)</f>
        <v>0</v>
      </c>
      <c r="BI144" s="144">
        <f>IF(N144="nulová",J144,0)</f>
        <v>0</v>
      </c>
      <c r="BJ144" s="18" t="s">
        <v>90</v>
      </c>
      <c r="BK144" s="144">
        <f>ROUND(I144*H144,2)</f>
        <v>0</v>
      </c>
      <c r="BL144" s="18" t="s">
        <v>175</v>
      </c>
      <c r="BM144" s="143" t="s">
        <v>1098</v>
      </c>
    </row>
    <row r="145" spans="2:12" s="1" customFormat="1" ht="6.95" customHeight="1">
      <c r="B145" s="42"/>
      <c r="C145" s="43"/>
      <c r="D145" s="43"/>
      <c r="E145" s="43"/>
      <c r="F145" s="43"/>
      <c r="G145" s="43"/>
      <c r="H145" s="43"/>
      <c r="I145" s="43"/>
      <c r="J145" s="43"/>
      <c r="K145" s="43"/>
      <c r="L145" s="33"/>
    </row>
  </sheetData>
  <sheetProtection algorithmName="SHA-512" hashValue="gfIdK0qLY+QZXfyCoTgv5Dx5zN8ZGP9ofR4Mf0/wEzbWlO/89+Di4k8XgDdkvSLFhfQ4q8wkQVycf8OKeTzYVA==" saltValue="QemIops8kTvrLBUG3c43ikR1WsnqIsK6hSpBq2VpcouvYzKF5Hes4W95iXbp2X9wbI+7GHF9o8JJg/YLldfOOA==" spinCount="100000" sheet="1" objects="1" scenarios="1" formatColumns="0" formatRows="0" autoFilter="0"/>
  <autoFilter ref="C93:K144"/>
  <mergeCells count="15">
    <mergeCell ref="E80:H80"/>
    <mergeCell ref="E84:H84"/>
    <mergeCell ref="E82:H82"/>
    <mergeCell ref="E86:H86"/>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BM142"/>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122</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4203</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ROUND(J100,2)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ROUND((SUM(BE100:BE141)),2)</f>
        <v>0</v>
      </c>
      <c r="I37" s="94">
        <v>0.21</v>
      </c>
      <c r="J37" s="84">
        <f>ROUND(((SUM(BE100:BE141))*I37),2)</f>
        <v>0</v>
      </c>
      <c r="L37" s="33"/>
    </row>
    <row r="38" spans="2:12" s="1" customFormat="1" ht="14.45" customHeight="1">
      <c r="B38" s="33"/>
      <c r="E38" s="28" t="s">
        <v>46</v>
      </c>
      <c r="F38" s="84">
        <f>ROUND((SUM(BF100:BF141)),2)</f>
        <v>0</v>
      </c>
      <c r="I38" s="94">
        <v>0.15</v>
      </c>
      <c r="J38" s="84">
        <f>ROUND(((SUM(BF100:BF141))*I38),2)</f>
        <v>0</v>
      </c>
      <c r="L38" s="33"/>
    </row>
    <row r="39" spans="2:12" s="1" customFormat="1" ht="14.45" customHeight="1" hidden="1">
      <c r="B39" s="33"/>
      <c r="E39" s="28" t="s">
        <v>47</v>
      </c>
      <c r="F39" s="84">
        <f>ROUND((SUM(BG100:BG141)),2)</f>
        <v>0</v>
      </c>
      <c r="I39" s="94">
        <v>0.21</v>
      </c>
      <c r="J39" s="84">
        <f>0</f>
        <v>0</v>
      </c>
      <c r="L39" s="33"/>
    </row>
    <row r="40" spans="2:12" s="1" customFormat="1" ht="14.45" customHeight="1" hidden="1">
      <c r="B40" s="33"/>
      <c r="E40" s="28" t="s">
        <v>48</v>
      </c>
      <c r="F40" s="84">
        <f>ROUND((SUM(BH100:BH141)),2)</f>
        <v>0</v>
      </c>
      <c r="I40" s="94">
        <v>0.15</v>
      </c>
      <c r="J40" s="84">
        <f>0</f>
        <v>0</v>
      </c>
      <c r="L40" s="33"/>
    </row>
    <row r="41" spans="2:12" s="1" customFormat="1" ht="14.45" customHeight="1" hidden="1">
      <c r="B41" s="33"/>
      <c r="E41" s="28" t="s">
        <v>49</v>
      </c>
      <c r="F41" s="84">
        <f>ROUND((SUM(BI100:BI141)),2)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C - Cetin</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J100</f>
        <v>0</v>
      </c>
      <c r="L67" s="33"/>
      <c r="AU67" s="18" t="s">
        <v>143</v>
      </c>
    </row>
    <row r="68" spans="2:12" s="8" customFormat="1" ht="24.95" customHeight="1">
      <c r="B68" s="104"/>
      <c r="D68" s="105" t="s">
        <v>4204</v>
      </c>
      <c r="E68" s="106"/>
      <c r="F68" s="106"/>
      <c r="G68" s="106"/>
      <c r="H68" s="106"/>
      <c r="I68" s="106"/>
      <c r="J68" s="107">
        <f>J101</f>
        <v>0</v>
      </c>
      <c r="L68" s="104"/>
    </row>
    <row r="69" spans="2:12" s="8" customFormat="1" ht="24.95" customHeight="1">
      <c r="B69" s="104"/>
      <c r="D69" s="105" t="s">
        <v>4205</v>
      </c>
      <c r="E69" s="106"/>
      <c r="F69" s="106"/>
      <c r="G69" s="106"/>
      <c r="H69" s="106"/>
      <c r="I69" s="106"/>
      <c r="J69" s="107">
        <f>J104</f>
        <v>0</v>
      </c>
      <c r="L69" s="104"/>
    </row>
    <row r="70" spans="2:12" s="8" customFormat="1" ht="24.95" customHeight="1">
      <c r="B70" s="104"/>
      <c r="D70" s="105" t="s">
        <v>4206</v>
      </c>
      <c r="E70" s="106"/>
      <c r="F70" s="106"/>
      <c r="G70" s="106"/>
      <c r="H70" s="106"/>
      <c r="I70" s="106"/>
      <c r="J70" s="107">
        <f>J109</f>
        <v>0</v>
      </c>
      <c r="L70" s="104"/>
    </row>
    <row r="71" spans="2:12" s="9" customFormat="1" ht="19.9" customHeight="1">
      <c r="B71" s="108"/>
      <c r="D71" s="109" t="s">
        <v>4207</v>
      </c>
      <c r="E71" s="110"/>
      <c r="F71" s="110"/>
      <c r="G71" s="110"/>
      <c r="H71" s="110"/>
      <c r="I71" s="110"/>
      <c r="J71" s="111">
        <f>J120</f>
        <v>0</v>
      </c>
      <c r="L71" s="108"/>
    </row>
    <row r="72" spans="2:12" s="8" customFormat="1" ht="24.95" customHeight="1">
      <c r="B72" s="104"/>
      <c r="D72" s="105" t="s">
        <v>4208</v>
      </c>
      <c r="E72" s="106"/>
      <c r="F72" s="106"/>
      <c r="G72" s="106"/>
      <c r="H72" s="106"/>
      <c r="I72" s="106"/>
      <c r="J72" s="107">
        <f>J122</f>
        <v>0</v>
      </c>
      <c r="L72" s="104"/>
    </row>
    <row r="73" spans="2:12" s="8" customFormat="1" ht="24.95" customHeight="1">
      <c r="B73" s="104"/>
      <c r="D73" s="105" t="s">
        <v>4209</v>
      </c>
      <c r="E73" s="106"/>
      <c r="F73" s="106"/>
      <c r="G73" s="106"/>
      <c r="H73" s="106"/>
      <c r="I73" s="106"/>
      <c r="J73" s="107">
        <f>J124</f>
        <v>0</v>
      </c>
      <c r="L73" s="104"/>
    </row>
    <row r="74" spans="2:12" s="8" customFormat="1" ht="24.95" customHeight="1">
      <c r="B74" s="104"/>
      <c r="D74" s="105" t="s">
        <v>4210</v>
      </c>
      <c r="E74" s="106"/>
      <c r="F74" s="106"/>
      <c r="G74" s="106"/>
      <c r="H74" s="106"/>
      <c r="I74" s="106"/>
      <c r="J74" s="107">
        <f>J126</f>
        <v>0</v>
      </c>
      <c r="L74" s="104"/>
    </row>
    <row r="75" spans="2:12" s="9" customFormat="1" ht="19.9" customHeight="1">
      <c r="B75" s="108"/>
      <c r="D75" s="109" t="s">
        <v>4211</v>
      </c>
      <c r="E75" s="110"/>
      <c r="F75" s="110"/>
      <c r="G75" s="110"/>
      <c r="H75" s="110"/>
      <c r="I75" s="110"/>
      <c r="J75" s="111">
        <f>J129</f>
        <v>0</v>
      </c>
      <c r="L75" s="108"/>
    </row>
    <row r="76" spans="2:12" s="8" customFormat="1" ht="24.95" customHeight="1">
      <c r="B76" s="104"/>
      <c r="D76" s="105" t="s">
        <v>4212</v>
      </c>
      <c r="E76" s="106"/>
      <c r="F76" s="106"/>
      <c r="G76" s="106"/>
      <c r="H76" s="106"/>
      <c r="I76" s="106"/>
      <c r="J76" s="107">
        <f>J133</f>
        <v>0</v>
      </c>
      <c r="L76" s="104"/>
    </row>
    <row r="77" spans="2:12" s="1" customFormat="1" ht="21.75" customHeight="1">
      <c r="B77" s="33"/>
      <c r="L77" s="33"/>
    </row>
    <row r="78" spans="2:12" s="1" customFormat="1" ht="6.95" customHeight="1">
      <c r="B78" s="42"/>
      <c r="C78" s="43"/>
      <c r="D78" s="43"/>
      <c r="E78" s="43"/>
      <c r="F78" s="43"/>
      <c r="G78" s="43"/>
      <c r="H78" s="43"/>
      <c r="I78" s="43"/>
      <c r="J78" s="43"/>
      <c r="K78" s="43"/>
      <c r="L78" s="33"/>
    </row>
    <row r="82" spans="2:12" s="1" customFormat="1" ht="6.95" customHeight="1">
      <c r="B82" s="44"/>
      <c r="C82" s="45"/>
      <c r="D82" s="45"/>
      <c r="E82" s="45"/>
      <c r="F82" s="45"/>
      <c r="G82" s="45"/>
      <c r="H82" s="45"/>
      <c r="I82" s="45"/>
      <c r="J82" s="45"/>
      <c r="K82" s="45"/>
      <c r="L82" s="33"/>
    </row>
    <row r="83" spans="2:12" s="1" customFormat="1" ht="24.95" customHeight="1">
      <c r="B83" s="33"/>
      <c r="C83" s="22" t="s">
        <v>152</v>
      </c>
      <c r="L83" s="33"/>
    </row>
    <row r="84" spans="2:12" s="1" customFormat="1" ht="6.95" customHeight="1">
      <c r="B84" s="33"/>
      <c r="L84" s="33"/>
    </row>
    <row r="85" spans="2:12" s="1" customFormat="1" ht="12" customHeight="1">
      <c r="B85" s="33"/>
      <c r="C85" s="28" t="s">
        <v>16</v>
      </c>
      <c r="L85" s="33"/>
    </row>
    <row r="86" spans="2:12" s="1" customFormat="1" ht="16.5" customHeight="1">
      <c r="B86" s="33"/>
      <c r="E86" s="325" t="str">
        <f>E7</f>
        <v>Nástavba na objektu DPS Malkovského 603</v>
      </c>
      <c r="F86" s="326"/>
      <c r="G86" s="326"/>
      <c r="H86" s="326"/>
      <c r="L86" s="33"/>
    </row>
    <row r="87" spans="2:12" ht="12" customHeight="1">
      <c r="B87" s="21"/>
      <c r="C87" s="28" t="s">
        <v>138</v>
      </c>
      <c r="L87" s="21"/>
    </row>
    <row r="88" spans="2:12" ht="16.5" customHeight="1">
      <c r="B88" s="21"/>
      <c r="E88" s="325" t="s">
        <v>494</v>
      </c>
      <c r="F88" s="295"/>
      <c r="G88" s="295"/>
      <c r="H88" s="295"/>
      <c r="L88" s="21"/>
    </row>
    <row r="89" spans="2:12" ht="12" customHeight="1">
      <c r="B89" s="21"/>
      <c r="C89" s="28" t="s">
        <v>495</v>
      </c>
      <c r="L89" s="21"/>
    </row>
    <row r="90" spans="2:12" s="1" customFormat="1" ht="16.5" customHeight="1">
      <c r="B90" s="33"/>
      <c r="E90" s="323" t="s">
        <v>3063</v>
      </c>
      <c r="F90" s="327"/>
      <c r="G90" s="327"/>
      <c r="H90" s="327"/>
      <c r="L90" s="33"/>
    </row>
    <row r="91" spans="2:12" s="1" customFormat="1" ht="12" customHeight="1">
      <c r="B91" s="33"/>
      <c r="C91" s="28" t="s">
        <v>3064</v>
      </c>
      <c r="L91" s="33"/>
    </row>
    <row r="92" spans="2:12" s="1" customFormat="1" ht="16.5" customHeight="1">
      <c r="B92" s="33"/>
      <c r="E92" s="288" t="str">
        <f>E13</f>
        <v>C - Cetin</v>
      </c>
      <c r="F92" s="327"/>
      <c r="G92" s="327"/>
      <c r="H92" s="327"/>
      <c r="L92" s="33"/>
    </row>
    <row r="93" spans="2:12" s="1" customFormat="1" ht="6.95" customHeight="1">
      <c r="B93" s="33"/>
      <c r="L93" s="33"/>
    </row>
    <row r="94" spans="2:12" s="1" customFormat="1" ht="12" customHeight="1">
      <c r="B94" s="33"/>
      <c r="C94" s="28" t="s">
        <v>21</v>
      </c>
      <c r="F94" s="26" t="str">
        <f>F16</f>
        <v>Malkovského 603, Letňany</v>
      </c>
      <c r="I94" s="28" t="s">
        <v>23</v>
      </c>
      <c r="J94" s="50" t="str">
        <f>IF(J16="","",J16)</f>
        <v>23. 11. 2023</v>
      </c>
      <c r="L94" s="33"/>
    </row>
    <row r="95" spans="2:12" s="1" customFormat="1" ht="6.95" customHeight="1">
      <c r="B95" s="33"/>
      <c r="L95" s="33"/>
    </row>
    <row r="96" spans="2:12" s="1" customFormat="1" ht="25.7" customHeight="1">
      <c r="B96" s="33"/>
      <c r="C96" s="28" t="s">
        <v>25</v>
      </c>
      <c r="F96" s="26" t="str">
        <f>E19</f>
        <v>Městská část Praha 18</v>
      </c>
      <c r="I96" s="28" t="s">
        <v>32</v>
      </c>
      <c r="J96" s="31" t="str">
        <f>E25</f>
        <v>Architektonická kancelář Křivka s.r.o.</v>
      </c>
      <c r="L96" s="33"/>
    </row>
    <row r="97" spans="2:12" s="1" customFormat="1" ht="15.2" customHeight="1">
      <c r="B97" s="33"/>
      <c r="C97" s="28" t="s">
        <v>30</v>
      </c>
      <c r="F97" s="26" t="str">
        <f>IF(E22="","",E22)</f>
        <v>Vyplň údaj</v>
      </c>
      <c r="I97" s="28" t="s">
        <v>36</v>
      </c>
      <c r="J97" s="31" t="str">
        <f>E28</f>
        <v xml:space="preserve"> </v>
      </c>
      <c r="L97" s="33"/>
    </row>
    <row r="98" spans="2:12" s="1" customFormat="1" ht="10.35" customHeight="1">
      <c r="B98" s="33"/>
      <c r="L98" s="33"/>
    </row>
    <row r="99" spans="2:20" s="10" customFormat="1" ht="29.25" customHeight="1">
      <c r="B99" s="112"/>
      <c r="C99" s="113" t="s">
        <v>153</v>
      </c>
      <c r="D99" s="114" t="s">
        <v>59</v>
      </c>
      <c r="E99" s="114" t="s">
        <v>55</v>
      </c>
      <c r="F99" s="114" t="s">
        <v>56</v>
      </c>
      <c r="G99" s="114" t="s">
        <v>154</v>
      </c>
      <c r="H99" s="114" t="s">
        <v>155</v>
      </c>
      <c r="I99" s="114" t="s">
        <v>156</v>
      </c>
      <c r="J99" s="114" t="s">
        <v>142</v>
      </c>
      <c r="K99" s="115" t="s">
        <v>157</v>
      </c>
      <c r="L99" s="112"/>
      <c r="M99" s="57" t="s">
        <v>19</v>
      </c>
      <c r="N99" s="58" t="s">
        <v>44</v>
      </c>
      <c r="O99" s="58" t="s">
        <v>158</v>
      </c>
      <c r="P99" s="58" t="s">
        <v>159</v>
      </c>
      <c r="Q99" s="58" t="s">
        <v>160</v>
      </c>
      <c r="R99" s="58" t="s">
        <v>161</v>
      </c>
      <c r="S99" s="58" t="s">
        <v>162</v>
      </c>
      <c r="T99" s="59" t="s">
        <v>163</v>
      </c>
    </row>
    <row r="100" spans="2:63" s="1" customFormat="1" ht="22.9" customHeight="1">
      <c r="B100" s="33"/>
      <c r="C100" s="62" t="s">
        <v>164</v>
      </c>
      <c r="J100" s="116">
        <f>BK100</f>
        <v>0</v>
      </c>
      <c r="L100" s="33"/>
      <c r="M100" s="60"/>
      <c r="N100" s="51"/>
      <c r="O100" s="51"/>
      <c r="P100" s="117">
        <f>P101+P104+P109+P122+P124+P126+P133</f>
        <v>0</v>
      </c>
      <c r="Q100" s="51"/>
      <c r="R100" s="117">
        <f>R101+R104+R109+R122+R124+R126+R133</f>
        <v>0</v>
      </c>
      <c r="S100" s="51"/>
      <c r="T100" s="118">
        <f>T101+T104+T109+T122+T124+T126+T133</f>
        <v>0</v>
      </c>
      <c r="AT100" s="18" t="s">
        <v>73</v>
      </c>
      <c r="AU100" s="18" t="s">
        <v>143</v>
      </c>
      <c r="BK100" s="119">
        <f>BK101+BK104+BK109+BK122+BK124+BK126+BK133</f>
        <v>0</v>
      </c>
    </row>
    <row r="101" spans="2:63" s="11" customFormat="1" ht="25.9" customHeight="1">
      <c r="B101" s="120"/>
      <c r="D101" s="121" t="s">
        <v>73</v>
      </c>
      <c r="E101" s="122" t="s">
        <v>1293</v>
      </c>
      <c r="F101" s="122" t="s">
        <v>4213</v>
      </c>
      <c r="I101" s="123"/>
      <c r="J101" s="124">
        <f>BK101</f>
        <v>0</v>
      </c>
      <c r="L101" s="120"/>
      <c r="M101" s="125"/>
      <c r="P101" s="126">
        <f>SUM(P102:P103)</f>
        <v>0</v>
      </c>
      <c r="R101" s="126">
        <f>SUM(R102:R103)</f>
        <v>0</v>
      </c>
      <c r="T101" s="127">
        <f>SUM(T102:T103)</f>
        <v>0</v>
      </c>
      <c r="AR101" s="121" t="s">
        <v>82</v>
      </c>
      <c r="AT101" s="128" t="s">
        <v>73</v>
      </c>
      <c r="AU101" s="128" t="s">
        <v>74</v>
      </c>
      <c r="AY101" s="121" t="s">
        <v>167</v>
      </c>
      <c r="BK101" s="129">
        <f>SUM(BK102:BK103)</f>
        <v>0</v>
      </c>
    </row>
    <row r="102" spans="2:65" s="1" customFormat="1" ht="16.5" customHeight="1">
      <c r="B102" s="33"/>
      <c r="C102" s="132" t="s">
        <v>82</v>
      </c>
      <c r="D102" s="132" t="s">
        <v>170</v>
      </c>
      <c r="E102" s="133" t="s">
        <v>4214</v>
      </c>
      <c r="F102" s="134" t="s">
        <v>4215</v>
      </c>
      <c r="G102" s="135" t="s">
        <v>312</v>
      </c>
      <c r="H102" s="136">
        <v>1</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175</v>
      </c>
      <c r="AT102" s="143" t="s">
        <v>170</v>
      </c>
      <c r="AU102" s="143" t="s">
        <v>82</v>
      </c>
      <c r="AY102" s="18" t="s">
        <v>167</v>
      </c>
      <c r="BE102" s="144">
        <f>IF(N102="základní",J102,0)</f>
        <v>0</v>
      </c>
      <c r="BF102" s="144">
        <f>IF(N102="snížená",J102,0)</f>
        <v>0</v>
      </c>
      <c r="BG102" s="144">
        <f>IF(N102="zákl. přenesená",J102,0)</f>
        <v>0</v>
      </c>
      <c r="BH102" s="144">
        <f>IF(N102="sníž. přenesená",J102,0)</f>
        <v>0</v>
      </c>
      <c r="BI102" s="144">
        <f>IF(N102="nulová",J102,0)</f>
        <v>0</v>
      </c>
      <c r="BJ102" s="18" t="s">
        <v>90</v>
      </c>
      <c r="BK102" s="144">
        <f>ROUND(I102*H102,2)</f>
        <v>0</v>
      </c>
      <c r="BL102" s="18" t="s">
        <v>175</v>
      </c>
      <c r="BM102" s="143" t="s">
        <v>90</v>
      </c>
    </row>
    <row r="103" spans="2:65" s="1" customFormat="1" ht="16.5" customHeight="1">
      <c r="B103" s="33"/>
      <c r="C103" s="132" t="s">
        <v>90</v>
      </c>
      <c r="D103" s="132" t="s">
        <v>170</v>
      </c>
      <c r="E103" s="133" t="s">
        <v>4216</v>
      </c>
      <c r="F103" s="134" t="s">
        <v>4217</v>
      </c>
      <c r="G103" s="135" t="s">
        <v>312</v>
      </c>
      <c r="H103" s="136">
        <v>1</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175</v>
      </c>
      <c r="AT103" s="143" t="s">
        <v>170</v>
      </c>
      <c r="AU103" s="143" t="s">
        <v>82</v>
      </c>
      <c r="AY103" s="18" t="s">
        <v>167</v>
      </c>
      <c r="BE103" s="144">
        <f>IF(N103="základní",J103,0)</f>
        <v>0</v>
      </c>
      <c r="BF103" s="144">
        <f>IF(N103="snížená",J103,0)</f>
        <v>0</v>
      </c>
      <c r="BG103" s="144">
        <f>IF(N103="zákl. přenesená",J103,0)</f>
        <v>0</v>
      </c>
      <c r="BH103" s="144">
        <f>IF(N103="sníž. přenesená",J103,0)</f>
        <v>0</v>
      </c>
      <c r="BI103" s="144">
        <f>IF(N103="nulová",J103,0)</f>
        <v>0</v>
      </c>
      <c r="BJ103" s="18" t="s">
        <v>90</v>
      </c>
      <c r="BK103" s="144">
        <f>ROUND(I103*H103,2)</f>
        <v>0</v>
      </c>
      <c r="BL103" s="18" t="s">
        <v>175</v>
      </c>
      <c r="BM103" s="143" t="s">
        <v>175</v>
      </c>
    </row>
    <row r="104" spans="2:63" s="11" customFormat="1" ht="25.9" customHeight="1">
      <c r="B104" s="120"/>
      <c r="D104" s="121" t="s">
        <v>73</v>
      </c>
      <c r="E104" s="122" t="s">
        <v>1300</v>
      </c>
      <c r="F104" s="122" t="s">
        <v>4218</v>
      </c>
      <c r="I104" s="123"/>
      <c r="J104" s="124">
        <f>BK104</f>
        <v>0</v>
      </c>
      <c r="L104" s="120"/>
      <c r="M104" s="125"/>
      <c r="P104" s="126">
        <f>SUM(P105:P108)</f>
        <v>0</v>
      </c>
      <c r="R104" s="126">
        <f>SUM(R105:R108)</f>
        <v>0</v>
      </c>
      <c r="T104" s="127">
        <f>SUM(T105:T108)</f>
        <v>0</v>
      </c>
      <c r="AR104" s="121" t="s">
        <v>82</v>
      </c>
      <c r="AT104" s="128" t="s">
        <v>73</v>
      </c>
      <c r="AU104" s="128" t="s">
        <v>74</v>
      </c>
      <c r="AY104" s="121" t="s">
        <v>167</v>
      </c>
      <c r="BK104" s="129">
        <f>SUM(BK105:BK108)</f>
        <v>0</v>
      </c>
    </row>
    <row r="105" spans="2:65" s="1" customFormat="1" ht="16.5" customHeight="1">
      <c r="B105" s="33"/>
      <c r="C105" s="132" t="s">
        <v>103</v>
      </c>
      <c r="D105" s="132" t="s">
        <v>170</v>
      </c>
      <c r="E105" s="133" t="s">
        <v>4219</v>
      </c>
      <c r="F105" s="134" t="s">
        <v>4220</v>
      </c>
      <c r="G105" s="135" t="s">
        <v>368</v>
      </c>
      <c r="H105" s="136">
        <v>4</v>
      </c>
      <c r="I105" s="137"/>
      <c r="J105" s="138">
        <f>ROUND(I105*H105,2)</f>
        <v>0</v>
      </c>
      <c r="K105" s="134" t="s">
        <v>19</v>
      </c>
      <c r="L105" s="33"/>
      <c r="M105" s="139" t="s">
        <v>19</v>
      </c>
      <c r="N105" s="140" t="s">
        <v>46</v>
      </c>
      <c r="P105" s="141">
        <f>O105*H105</f>
        <v>0</v>
      </c>
      <c r="Q105" s="141">
        <v>0</v>
      </c>
      <c r="R105" s="141">
        <f>Q105*H105</f>
        <v>0</v>
      </c>
      <c r="S105" s="141">
        <v>0</v>
      </c>
      <c r="T105" s="142">
        <f>S105*H105</f>
        <v>0</v>
      </c>
      <c r="AR105" s="143" t="s">
        <v>175</v>
      </c>
      <c r="AT105" s="143" t="s">
        <v>170</v>
      </c>
      <c r="AU105" s="143" t="s">
        <v>82</v>
      </c>
      <c r="AY105" s="18" t="s">
        <v>167</v>
      </c>
      <c r="BE105" s="144">
        <f>IF(N105="základní",J105,0)</f>
        <v>0</v>
      </c>
      <c r="BF105" s="144">
        <f>IF(N105="snížená",J105,0)</f>
        <v>0</v>
      </c>
      <c r="BG105" s="144">
        <f>IF(N105="zákl. přenesená",J105,0)</f>
        <v>0</v>
      </c>
      <c r="BH105" s="144">
        <f>IF(N105="sníž. přenesená",J105,0)</f>
        <v>0</v>
      </c>
      <c r="BI105" s="144">
        <f>IF(N105="nulová",J105,0)</f>
        <v>0</v>
      </c>
      <c r="BJ105" s="18" t="s">
        <v>90</v>
      </c>
      <c r="BK105" s="144">
        <f>ROUND(I105*H105,2)</f>
        <v>0</v>
      </c>
      <c r="BL105" s="18" t="s">
        <v>175</v>
      </c>
      <c r="BM105" s="143" t="s">
        <v>223</v>
      </c>
    </row>
    <row r="106" spans="2:65" s="1" customFormat="1" ht="16.5" customHeight="1">
      <c r="B106" s="33"/>
      <c r="C106" s="132" t="s">
        <v>175</v>
      </c>
      <c r="D106" s="132" t="s">
        <v>170</v>
      </c>
      <c r="E106" s="133" t="s">
        <v>4221</v>
      </c>
      <c r="F106" s="134" t="s">
        <v>4222</v>
      </c>
      <c r="G106" s="135" t="s">
        <v>312</v>
      </c>
      <c r="H106" s="136">
        <v>1</v>
      </c>
      <c r="I106" s="137"/>
      <c r="J106" s="138">
        <f>ROUND(I106*H106,2)</f>
        <v>0</v>
      </c>
      <c r="K106" s="134" t="s">
        <v>19</v>
      </c>
      <c r="L106" s="33"/>
      <c r="M106" s="139" t="s">
        <v>19</v>
      </c>
      <c r="N106" s="140" t="s">
        <v>46</v>
      </c>
      <c r="P106" s="141">
        <f>O106*H106</f>
        <v>0</v>
      </c>
      <c r="Q106" s="141">
        <v>0</v>
      </c>
      <c r="R106" s="141">
        <f>Q106*H106</f>
        <v>0</v>
      </c>
      <c r="S106" s="141">
        <v>0</v>
      </c>
      <c r="T106" s="142">
        <f>S106*H106</f>
        <v>0</v>
      </c>
      <c r="AR106" s="143" t="s">
        <v>175</v>
      </c>
      <c r="AT106" s="143" t="s">
        <v>170</v>
      </c>
      <c r="AU106" s="143" t="s">
        <v>82</v>
      </c>
      <c r="AY106" s="18" t="s">
        <v>167</v>
      </c>
      <c r="BE106" s="144">
        <f>IF(N106="základní",J106,0)</f>
        <v>0</v>
      </c>
      <c r="BF106" s="144">
        <f>IF(N106="snížená",J106,0)</f>
        <v>0</v>
      </c>
      <c r="BG106" s="144">
        <f>IF(N106="zákl. přenesená",J106,0)</f>
        <v>0</v>
      </c>
      <c r="BH106" s="144">
        <f>IF(N106="sníž. přenesená",J106,0)</f>
        <v>0</v>
      </c>
      <c r="BI106" s="144">
        <f>IF(N106="nulová",J106,0)</f>
        <v>0</v>
      </c>
      <c r="BJ106" s="18" t="s">
        <v>90</v>
      </c>
      <c r="BK106" s="144">
        <f>ROUND(I106*H106,2)</f>
        <v>0</v>
      </c>
      <c r="BL106" s="18" t="s">
        <v>175</v>
      </c>
      <c r="BM106" s="143" t="s">
        <v>235</v>
      </c>
    </row>
    <row r="107" spans="2:65" s="1" customFormat="1" ht="16.5" customHeight="1">
      <c r="B107" s="33"/>
      <c r="C107" s="132" t="s">
        <v>215</v>
      </c>
      <c r="D107" s="132" t="s">
        <v>170</v>
      </c>
      <c r="E107" s="133" t="s">
        <v>4223</v>
      </c>
      <c r="F107" s="134" t="s">
        <v>4224</v>
      </c>
      <c r="G107" s="135" t="s">
        <v>368</v>
      </c>
      <c r="H107" s="136">
        <v>26</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175</v>
      </c>
      <c r="AT107" s="143" t="s">
        <v>170</v>
      </c>
      <c r="AU107" s="143" t="s">
        <v>82</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175</v>
      </c>
      <c r="BM107" s="143" t="s">
        <v>263</v>
      </c>
    </row>
    <row r="108" spans="2:65" s="1" customFormat="1" ht="16.5" customHeight="1">
      <c r="B108" s="33"/>
      <c r="C108" s="132" t="s">
        <v>223</v>
      </c>
      <c r="D108" s="132" t="s">
        <v>170</v>
      </c>
      <c r="E108" s="133" t="s">
        <v>4225</v>
      </c>
      <c r="F108" s="134" t="s">
        <v>4226</v>
      </c>
      <c r="G108" s="135" t="s">
        <v>368</v>
      </c>
      <c r="H108" s="136">
        <v>26</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175</v>
      </c>
      <c r="AT108" s="143" t="s">
        <v>170</v>
      </c>
      <c r="AU108" s="143" t="s">
        <v>82</v>
      </c>
      <c r="AY108" s="18" t="s">
        <v>167</v>
      </c>
      <c r="BE108" s="144">
        <f>IF(N108="základní",J108,0)</f>
        <v>0</v>
      </c>
      <c r="BF108" s="144">
        <f>IF(N108="snížená",J108,0)</f>
        <v>0</v>
      </c>
      <c r="BG108" s="144">
        <f>IF(N108="zákl. přenesená",J108,0)</f>
        <v>0</v>
      </c>
      <c r="BH108" s="144">
        <f>IF(N108="sníž. přenesená",J108,0)</f>
        <v>0</v>
      </c>
      <c r="BI108" s="144">
        <f>IF(N108="nulová",J108,0)</f>
        <v>0</v>
      </c>
      <c r="BJ108" s="18" t="s">
        <v>90</v>
      </c>
      <c r="BK108" s="144">
        <f>ROUND(I108*H108,2)</f>
        <v>0</v>
      </c>
      <c r="BL108" s="18" t="s">
        <v>175</v>
      </c>
      <c r="BM108" s="143" t="s">
        <v>285</v>
      </c>
    </row>
    <row r="109" spans="2:63" s="11" customFormat="1" ht="25.9" customHeight="1">
      <c r="B109" s="120"/>
      <c r="D109" s="121" t="s">
        <v>73</v>
      </c>
      <c r="E109" s="122" t="s">
        <v>1305</v>
      </c>
      <c r="F109" s="122" t="s">
        <v>4227</v>
      </c>
      <c r="I109" s="123"/>
      <c r="J109" s="124">
        <f>BK109</f>
        <v>0</v>
      </c>
      <c r="L109" s="120"/>
      <c r="M109" s="125"/>
      <c r="P109" s="126">
        <f>P110+SUM(P111:P120)</f>
        <v>0</v>
      </c>
      <c r="R109" s="126">
        <f>R110+SUM(R111:R120)</f>
        <v>0</v>
      </c>
      <c r="T109" s="127">
        <f>T110+SUM(T111:T120)</f>
        <v>0</v>
      </c>
      <c r="AR109" s="121" t="s">
        <v>82</v>
      </c>
      <c r="AT109" s="128" t="s">
        <v>73</v>
      </c>
      <c r="AU109" s="128" t="s">
        <v>74</v>
      </c>
      <c r="AY109" s="121" t="s">
        <v>167</v>
      </c>
      <c r="BK109" s="129">
        <f>BK110+SUM(BK111:BK120)</f>
        <v>0</v>
      </c>
    </row>
    <row r="110" spans="2:65" s="1" customFormat="1" ht="16.5" customHeight="1">
      <c r="B110" s="33"/>
      <c r="C110" s="132" t="s">
        <v>230</v>
      </c>
      <c r="D110" s="132" t="s">
        <v>170</v>
      </c>
      <c r="E110" s="133" t="s">
        <v>4228</v>
      </c>
      <c r="F110" s="134" t="s">
        <v>4229</v>
      </c>
      <c r="G110" s="135" t="s">
        <v>312</v>
      </c>
      <c r="H110" s="136">
        <v>1</v>
      </c>
      <c r="I110" s="137"/>
      <c r="J110" s="138">
        <f aca="true" t="shared" si="0" ref="J110:J119">ROUND(I110*H110,2)</f>
        <v>0</v>
      </c>
      <c r="K110" s="134" t="s">
        <v>19</v>
      </c>
      <c r="L110" s="33"/>
      <c r="M110" s="139" t="s">
        <v>19</v>
      </c>
      <c r="N110" s="140" t="s">
        <v>46</v>
      </c>
      <c r="P110" s="141">
        <f aca="true" t="shared" si="1" ref="P110:P119">O110*H110</f>
        <v>0</v>
      </c>
      <c r="Q110" s="141">
        <v>0</v>
      </c>
      <c r="R110" s="141">
        <f aca="true" t="shared" si="2" ref="R110:R119">Q110*H110</f>
        <v>0</v>
      </c>
      <c r="S110" s="141">
        <v>0</v>
      </c>
      <c r="T110" s="142">
        <f aca="true" t="shared" si="3" ref="T110:T119">S110*H110</f>
        <v>0</v>
      </c>
      <c r="AR110" s="143" t="s">
        <v>175</v>
      </c>
      <c r="AT110" s="143" t="s">
        <v>170</v>
      </c>
      <c r="AU110" s="143" t="s">
        <v>82</v>
      </c>
      <c r="AY110" s="18" t="s">
        <v>167</v>
      </c>
      <c r="BE110" s="144">
        <f aca="true" t="shared" si="4" ref="BE110:BE119">IF(N110="základní",J110,0)</f>
        <v>0</v>
      </c>
      <c r="BF110" s="144">
        <f aca="true" t="shared" si="5" ref="BF110:BF119">IF(N110="snížená",J110,0)</f>
        <v>0</v>
      </c>
      <c r="BG110" s="144">
        <f aca="true" t="shared" si="6" ref="BG110:BG119">IF(N110="zákl. přenesená",J110,0)</f>
        <v>0</v>
      </c>
      <c r="BH110" s="144">
        <f aca="true" t="shared" si="7" ref="BH110:BH119">IF(N110="sníž. přenesená",J110,0)</f>
        <v>0</v>
      </c>
      <c r="BI110" s="144">
        <f aca="true" t="shared" si="8" ref="BI110:BI119">IF(N110="nulová",J110,0)</f>
        <v>0</v>
      </c>
      <c r="BJ110" s="18" t="s">
        <v>90</v>
      </c>
      <c r="BK110" s="144">
        <f aca="true" t="shared" si="9" ref="BK110:BK119">ROUND(I110*H110,2)</f>
        <v>0</v>
      </c>
      <c r="BL110" s="18" t="s">
        <v>175</v>
      </c>
      <c r="BM110" s="143" t="s">
        <v>298</v>
      </c>
    </row>
    <row r="111" spans="2:65" s="1" customFormat="1" ht="16.5" customHeight="1">
      <c r="B111" s="33"/>
      <c r="C111" s="132" t="s">
        <v>235</v>
      </c>
      <c r="D111" s="132" t="s">
        <v>170</v>
      </c>
      <c r="E111" s="133" t="s">
        <v>4230</v>
      </c>
      <c r="F111" s="134" t="s">
        <v>4231</v>
      </c>
      <c r="G111" s="135" t="s">
        <v>312</v>
      </c>
      <c r="H111" s="136">
        <v>24</v>
      </c>
      <c r="I111" s="137"/>
      <c r="J111" s="138">
        <f t="shared" si="0"/>
        <v>0</v>
      </c>
      <c r="K111" s="134" t="s">
        <v>19</v>
      </c>
      <c r="L111" s="33"/>
      <c r="M111" s="139" t="s">
        <v>19</v>
      </c>
      <c r="N111" s="140" t="s">
        <v>46</v>
      </c>
      <c r="P111" s="141">
        <f t="shared" si="1"/>
        <v>0</v>
      </c>
      <c r="Q111" s="141">
        <v>0</v>
      </c>
      <c r="R111" s="141">
        <f t="shared" si="2"/>
        <v>0</v>
      </c>
      <c r="S111" s="141">
        <v>0</v>
      </c>
      <c r="T111" s="142">
        <f t="shared" si="3"/>
        <v>0</v>
      </c>
      <c r="AR111" s="143" t="s">
        <v>175</v>
      </c>
      <c r="AT111" s="143" t="s">
        <v>170</v>
      </c>
      <c r="AU111" s="143" t="s">
        <v>82</v>
      </c>
      <c r="AY111" s="18" t="s">
        <v>167</v>
      </c>
      <c r="BE111" s="144">
        <f t="shared" si="4"/>
        <v>0</v>
      </c>
      <c r="BF111" s="144">
        <f t="shared" si="5"/>
        <v>0</v>
      </c>
      <c r="BG111" s="144">
        <f t="shared" si="6"/>
        <v>0</v>
      </c>
      <c r="BH111" s="144">
        <f t="shared" si="7"/>
        <v>0</v>
      </c>
      <c r="BI111" s="144">
        <f t="shared" si="8"/>
        <v>0</v>
      </c>
      <c r="BJ111" s="18" t="s">
        <v>90</v>
      </c>
      <c r="BK111" s="144">
        <f t="shared" si="9"/>
        <v>0</v>
      </c>
      <c r="BL111" s="18" t="s">
        <v>175</v>
      </c>
      <c r="BM111" s="143" t="s">
        <v>309</v>
      </c>
    </row>
    <row r="112" spans="2:65" s="1" customFormat="1" ht="16.5" customHeight="1">
      <c r="B112" s="33"/>
      <c r="C112" s="132" t="s">
        <v>168</v>
      </c>
      <c r="D112" s="132" t="s">
        <v>170</v>
      </c>
      <c r="E112" s="133" t="s">
        <v>4232</v>
      </c>
      <c r="F112" s="134" t="s">
        <v>4233</v>
      </c>
      <c r="G112" s="135" t="s">
        <v>312</v>
      </c>
      <c r="H112" s="136">
        <v>24</v>
      </c>
      <c r="I112" s="137"/>
      <c r="J112" s="138">
        <f t="shared" si="0"/>
        <v>0</v>
      </c>
      <c r="K112" s="134" t="s">
        <v>19</v>
      </c>
      <c r="L112" s="33"/>
      <c r="M112" s="139" t="s">
        <v>19</v>
      </c>
      <c r="N112" s="140" t="s">
        <v>46</v>
      </c>
      <c r="P112" s="141">
        <f t="shared" si="1"/>
        <v>0</v>
      </c>
      <c r="Q112" s="141">
        <v>0</v>
      </c>
      <c r="R112" s="141">
        <f t="shared" si="2"/>
        <v>0</v>
      </c>
      <c r="S112" s="141">
        <v>0</v>
      </c>
      <c r="T112" s="142">
        <f t="shared" si="3"/>
        <v>0</v>
      </c>
      <c r="AR112" s="143" t="s">
        <v>175</v>
      </c>
      <c r="AT112" s="143" t="s">
        <v>170</v>
      </c>
      <c r="AU112" s="143" t="s">
        <v>82</v>
      </c>
      <c r="AY112" s="18" t="s">
        <v>167</v>
      </c>
      <c r="BE112" s="144">
        <f t="shared" si="4"/>
        <v>0</v>
      </c>
      <c r="BF112" s="144">
        <f t="shared" si="5"/>
        <v>0</v>
      </c>
      <c r="BG112" s="144">
        <f t="shared" si="6"/>
        <v>0</v>
      </c>
      <c r="BH112" s="144">
        <f t="shared" si="7"/>
        <v>0</v>
      </c>
      <c r="BI112" s="144">
        <f t="shared" si="8"/>
        <v>0</v>
      </c>
      <c r="BJ112" s="18" t="s">
        <v>90</v>
      </c>
      <c r="BK112" s="144">
        <f t="shared" si="9"/>
        <v>0</v>
      </c>
      <c r="BL112" s="18" t="s">
        <v>175</v>
      </c>
      <c r="BM112" s="143" t="s">
        <v>326</v>
      </c>
    </row>
    <row r="113" spans="2:65" s="1" customFormat="1" ht="16.5" customHeight="1">
      <c r="B113" s="33"/>
      <c r="C113" s="132" t="s">
        <v>263</v>
      </c>
      <c r="D113" s="132" t="s">
        <v>170</v>
      </c>
      <c r="E113" s="133" t="s">
        <v>4234</v>
      </c>
      <c r="F113" s="134" t="s">
        <v>4235</v>
      </c>
      <c r="G113" s="135" t="s">
        <v>312</v>
      </c>
      <c r="H113" s="136">
        <v>1</v>
      </c>
      <c r="I113" s="137"/>
      <c r="J113" s="138">
        <f t="shared" si="0"/>
        <v>0</v>
      </c>
      <c r="K113" s="134" t="s">
        <v>19</v>
      </c>
      <c r="L113" s="33"/>
      <c r="M113" s="139" t="s">
        <v>19</v>
      </c>
      <c r="N113" s="140" t="s">
        <v>46</v>
      </c>
      <c r="P113" s="141">
        <f t="shared" si="1"/>
        <v>0</v>
      </c>
      <c r="Q113" s="141">
        <v>0</v>
      </c>
      <c r="R113" s="141">
        <f t="shared" si="2"/>
        <v>0</v>
      </c>
      <c r="S113" s="141">
        <v>0</v>
      </c>
      <c r="T113" s="142">
        <f t="shared" si="3"/>
        <v>0</v>
      </c>
      <c r="AR113" s="143" t="s">
        <v>175</v>
      </c>
      <c r="AT113" s="143" t="s">
        <v>170</v>
      </c>
      <c r="AU113" s="143" t="s">
        <v>82</v>
      </c>
      <c r="AY113" s="18" t="s">
        <v>167</v>
      </c>
      <c r="BE113" s="144">
        <f t="shared" si="4"/>
        <v>0</v>
      </c>
      <c r="BF113" s="144">
        <f t="shared" si="5"/>
        <v>0</v>
      </c>
      <c r="BG113" s="144">
        <f t="shared" si="6"/>
        <v>0</v>
      </c>
      <c r="BH113" s="144">
        <f t="shared" si="7"/>
        <v>0</v>
      </c>
      <c r="BI113" s="144">
        <f t="shared" si="8"/>
        <v>0</v>
      </c>
      <c r="BJ113" s="18" t="s">
        <v>90</v>
      </c>
      <c r="BK113" s="144">
        <f t="shared" si="9"/>
        <v>0</v>
      </c>
      <c r="BL113" s="18" t="s">
        <v>175</v>
      </c>
      <c r="BM113" s="143" t="s">
        <v>342</v>
      </c>
    </row>
    <row r="114" spans="2:65" s="1" customFormat="1" ht="16.5" customHeight="1">
      <c r="B114" s="33"/>
      <c r="C114" s="132" t="s">
        <v>275</v>
      </c>
      <c r="D114" s="132" t="s">
        <v>170</v>
      </c>
      <c r="E114" s="133" t="s">
        <v>4236</v>
      </c>
      <c r="F114" s="134" t="s">
        <v>4237</v>
      </c>
      <c r="G114" s="135" t="s">
        <v>312</v>
      </c>
      <c r="H114" s="136">
        <v>1</v>
      </c>
      <c r="I114" s="137"/>
      <c r="J114" s="138">
        <f t="shared" si="0"/>
        <v>0</v>
      </c>
      <c r="K114" s="134" t="s">
        <v>19</v>
      </c>
      <c r="L114" s="33"/>
      <c r="M114" s="139" t="s">
        <v>19</v>
      </c>
      <c r="N114" s="140" t="s">
        <v>46</v>
      </c>
      <c r="P114" s="141">
        <f t="shared" si="1"/>
        <v>0</v>
      </c>
      <c r="Q114" s="141">
        <v>0</v>
      </c>
      <c r="R114" s="141">
        <f t="shared" si="2"/>
        <v>0</v>
      </c>
      <c r="S114" s="141">
        <v>0</v>
      </c>
      <c r="T114" s="142">
        <f t="shared" si="3"/>
        <v>0</v>
      </c>
      <c r="AR114" s="143" t="s">
        <v>175</v>
      </c>
      <c r="AT114" s="143" t="s">
        <v>170</v>
      </c>
      <c r="AU114" s="143" t="s">
        <v>82</v>
      </c>
      <c r="AY114" s="18" t="s">
        <v>167</v>
      </c>
      <c r="BE114" s="144">
        <f t="shared" si="4"/>
        <v>0</v>
      </c>
      <c r="BF114" s="144">
        <f t="shared" si="5"/>
        <v>0</v>
      </c>
      <c r="BG114" s="144">
        <f t="shared" si="6"/>
        <v>0</v>
      </c>
      <c r="BH114" s="144">
        <f t="shared" si="7"/>
        <v>0</v>
      </c>
      <c r="BI114" s="144">
        <f t="shared" si="8"/>
        <v>0</v>
      </c>
      <c r="BJ114" s="18" t="s">
        <v>90</v>
      </c>
      <c r="BK114" s="144">
        <f t="shared" si="9"/>
        <v>0</v>
      </c>
      <c r="BL114" s="18" t="s">
        <v>175</v>
      </c>
      <c r="BM114" s="143" t="s">
        <v>355</v>
      </c>
    </row>
    <row r="115" spans="2:65" s="1" customFormat="1" ht="16.5" customHeight="1">
      <c r="B115" s="33"/>
      <c r="C115" s="132" t="s">
        <v>285</v>
      </c>
      <c r="D115" s="132" t="s">
        <v>170</v>
      </c>
      <c r="E115" s="133" t="s">
        <v>4238</v>
      </c>
      <c r="F115" s="134" t="s">
        <v>4239</v>
      </c>
      <c r="G115" s="135" t="s">
        <v>312</v>
      </c>
      <c r="H115" s="136">
        <v>50</v>
      </c>
      <c r="I115" s="137"/>
      <c r="J115" s="138">
        <f t="shared" si="0"/>
        <v>0</v>
      </c>
      <c r="K115" s="134" t="s">
        <v>19</v>
      </c>
      <c r="L115" s="33"/>
      <c r="M115" s="139" t="s">
        <v>19</v>
      </c>
      <c r="N115" s="140" t="s">
        <v>46</v>
      </c>
      <c r="P115" s="141">
        <f t="shared" si="1"/>
        <v>0</v>
      </c>
      <c r="Q115" s="141">
        <v>0</v>
      </c>
      <c r="R115" s="141">
        <f t="shared" si="2"/>
        <v>0</v>
      </c>
      <c r="S115" s="141">
        <v>0</v>
      </c>
      <c r="T115" s="142">
        <f t="shared" si="3"/>
        <v>0</v>
      </c>
      <c r="AR115" s="143" t="s">
        <v>175</v>
      </c>
      <c r="AT115" s="143" t="s">
        <v>170</v>
      </c>
      <c r="AU115" s="143" t="s">
        <v>82</v>
      </c>
      <c r="AY115" s="18" t="s">
        <v>167</v>
      </c>
      <c r="BE115" s="144">
        <f t="shared" si="4"/>
        <v>0</v>
      </c>
      <c r="BF115" s="144">
        <f t="shared" si="5"/>
        <v>0</v>
      </c>
      <c r="BG115" s="144">
        <f t="shared" si="6"/>
        <v>0</v>
      </c>
      <c r="BH115" s="144">
        <f t="shared" si="7"/>
        <v>0</v>
      </c>
      <c r="BI115" s="144">
        <f t="shared" si="8"/>
        <v>0</v>
      </c>
      <c r="BJ115" s="18" t="s">
        <v>90</v>
      </c>
      <c r="BK115" s="144">
        <f t="shared" si="9"/>
        <v>0</v>
      </c>
      <c r="BL115" s="18" t="s">
        <v>175</v>
      </c>
      <c r="BM115" s="143" t="s">
        <v>379</v>
      </c>
    </row>
    <row r="116" spans="2:65" s="1" customFormat="1" ht="16.5" customHeight="1">
      <c r="B116" s="33"/>
      <c r="C116" s="132" t="s">
        <v>292</v>
      </c>
      <c r="D116" s="132" t="s">
        <v>170</v>
      </c>
      <c r="E116" s="133" t="s">
        <v>4240</v>
      </c>
      <c r="F116" s="134" t="s">
        <v>4241</v>
      </c>
      <c r="G116" s="135" t="s">
        <v>312</v>
      </c>
      <c r="H116" s="136">
        <v>2</v>
      </c>
      <c r="I116" s="137"/>
      <c r="J116" s="138">
        <f t="shared" si="0"/>
        <v>0</v>
      </c>
      <c r="K116" s="134" t="s">
        <v>19</v>
      </c>
      <c r="L116" s="33"/>
      <c r="M116" s="139" t="s">
        <v>19</v>
      </c>
      <c r="N116" s="140" t="s">
        <v>46</v>
      </c>
      <c r="P116" s="141">
        <f t="shared" si="1"/>
        <v>0</v>
      </c>
      <c r="Q116" s="141">
        <v>0</v>
      </c>
      <c r="R116" s="141">
        <f t="shared" si="2"/>
        <v>0</v>
      </c>
      <c r="S116" s="141">
        <v>0</v>
      </c>
      <c r="T116" s="142">
        <f t="shared" si="3"/>
        <v>0</v>
      </c>
      <c r="AR116" s="143" t="s">
        <v>175</v>
      </c>
      <c r="AT116" s="143" t="s">
        <v>170</v>
      </c>
      <c r="AU116" s="143" t="s">
        <v>82</v>
      </c>
      <c r="AY116" s="18" t="s">
        <v>167</v>
      </c>
      <c r="BE116" s="144">
        <f t="shared" si="4"/>
        <v>0</v>
      </c>
      <c r="BF116" s="144">
        <f t="shared" si="5"/>
        <v>0</v>
      </c>
      <c r="BG116" s="144">
        <f t="shared" si="6"/>
        <v>0</v>
      </c>
      <c r="BH116" s="144">
        <f t="shared" si="7"/>
        <v>0</v>
      </c>
      <c r="BI116" s="144">
        <f t="shared" si="8"/>
        <v>0</v>
      </c>
      <c r="BJ116" s="18" t="s">
        <v>90</v>
      </c>
      <c r="BK116" s="144">
        <f t="shared" si="9"/>
        <v>0</v>
      </c>
      <c r="BL116" s="18" t="s">
        <v>175</v>
      </c>
      <c r="BM116" s="143" t="s">
        <v>392</v>
      </c>
    </row>
    <row r="117" spans="2:65" s="1" customFormat="1" ht="16.5" customHeight="1">
      <c r="B117" s="33"/>
      <c r="C117" s="132" t="s">
        <v>298</v>
      </c>
      <c r="D117" s="132" t="s">
        <v>170</v>
      </c>
      <c r="E117" s="133" t="s">
        <v>4242</v>
      </c>
      <c r="F117" s="134" t="s">
        <v>4243</v>
      </c>
      <c r="G117" s="135" t="s">
        <v>368</v>
      </c>
      <c r="H117" s="136">
        <v>26</v>
      </c>
      <c r="I117" s="137"/>
      <c r="J117" s="138">
        <f t="shared" si="0"/>
        <v>0</v>
      </c>
      <c r="K117" s="134" t="s">
        <v>19</v>
      </c>
      <c r="L117" s="33"/>
      <c r="M117" s="139" t="s">
        <v>19</v>
      </c>
      <c r="N117" s="140" t="s">
        <v>46</v>
      </c>
      <c r="P117" s="141">
        <f t="shared" si="1"/>
        <v>0</v>
      </c>
      <c r="Q117" s="141">
        <v>0</v>
      </c>
      <c r="R117" s="141">
        <f t="shared" si="2"/>
        <v>0</v>
      </c>
      <c r="S117" s="141">
        <v>0</v>
      </c>
      <c r="T117" s="142">
        <f t="shared" si="3"/>
        <v>0</v>
      </c>
      <c r="AR117" s="143" t="s">
        <v>175</v>
      </c>
      <c r="AT117" s="143" t="s">
        <v>170</v>
      </c>
      <c r="AU117" s="143" t="s">
        <v>82</v>
      </c>
      <c r="AY117" s="18" t="s">
        <v>167</v>
      </c>
      <c r="BE117" s="144">
        <f t="shared" si="4"/>
        <v>0</v>
      </c>
      <c r="BF117" s="144">
        <f t="shared" si="5"/>
        <v>0</v>
      </c>
      <c r="BG117" s="144">
        <f t="shared" si="6"/>
        <v>0</v>
      </c>
      <c r="BH117" s="144">
        <f t="shared" si="7"/>
        <v>0</v>
      </c>
      <c r="BI117" s="144">
        <f t="shared" si="8"/>
        <v>0</v>
      </c>
      <c r="BJ117" s="18" t="s">
        <v>90</v>
      </c>
      <c r="BK117" s="144">
        <f t="shared" si="9"/>
        <v>0</v>
      </c>
      <c r="BL117" s="18" t="s">
        <v>175</v>
      </c>
      <c r="BM117" s="143" t="s">
        <v>403</v>
      </c>
    </row>
    <row r="118" spans="2:65" s="1" customFormat="1" ht="16.5" customHeight="1">
      <c r="B118" s="33"/>
      <c r="C118" s="132" t="s">
        <v>8</v>
      </c>
      <c r="D118" s="132" t="s">
        <v>170</v>
      </c>
      <c r="E118" s="133" t="s">
        <v>4244</v>
      </c>
      <c r="F118" s="134" t="s">
        <v>4245</v>
      </c>
      <c r="G118" s="135" t="s">
        <v>312</v>
      </c>
      <c r="H118" s="136">
        <v>1</v>
      </c>
      <c r="I118" s="137"/>
      <c r="J118" s="138">
        <f t="shared" si="0"/>
        <v>0</v>
      </c>
      <c r="K118" s="134" t="s">
        <v>19</v>
      </c>
      <c r="L118" s="33"/>
      <c r="M118" s="139" t="s">
        <v>19</v>
      </c>
      <c r="N118" s="140" t="s">
        <v>46</v>
      </c>
      <c r="P118" s="141">
        <f t="shared" si="1"/>
        <v>0</v>
      </c>
      <c r="Q118" s="141">
        <v>0</v>
      </c>
      <c r="R118" s="141">
        <f t="shared" si="2"/>
        <v>0</v>
      </c>
      <c r="S118" s="141">
        <v>0</v>
      </c>
      <c r="T118" s="142">
        <f t="shared" si="3"/>
        <v>0</v>
      </c>
      <c r="AR118" s="143" t="s">
        <v>175</v>
      </c>
      <c r="AT118" s="143" t="s">
        <v>170</v>
      </c>
      <c r="AU118" s="143" t="s">
        <v>82</v>
      </c>
      <c r="AY118" s="18" t="s">
        <v>167</v>
      </c>
      <c r="BE118" s="144">
        <f t="shared" si="4"/>
        <v>0</v>
      </c>
      <c r="BF118" s="144">
        <f t="shared" si="5"/>
        <v>0</v>
      </c>
      <c r="BG118" s="144">
        <f t="shared" si="6"/>
        <v>0</v>
      </c>
      <c r="BH118" s="144">
        <f t="shared" si="7"/>
        <v>0</v>
      </c>
      <c r="BI118" s="144">
        <f t="shared" si="8"/>
        <v>0</v>
      </c>
      <c r="BJ118" s="18" t="s">
        <v>90</v>
      </c>
      <c r="BK118" s="144">
        <f t="shared" si="9"/>
        <v>0</v>
      </c>
      <c r="BL118" s="18" t="s">
        <v>175</v>
      </c>
      <c r="BM118" s="143" t="s">
        <v>416</v>
      </c>
    </row>
    <row r="119" spans="2:65" s="1" customFormat="1" ht="16.5" customHeight="1">
      <c r="B119" s="33"/>
      <c r="C119" s="132" t="s">
        <v>309</v>
      </c>
      <c r="D119" s="132" t="s">
        <v>170</v>
      </c>
      <c r="E119" s="133" t="s">
        <v>4246</v>
      </c>
      <c r="F119" s="134" t="s">
        <v>4247</v>
      </c>
      <c r="G119" s="135" t="s">
        <v>4248</v>
      </c>
      <c r="H119" s="136">
        <v>10</v>
      </c>
      <c r="I119" s="137"/>
      <c r="J119" s="138">
        <f t="shared" si="0"/>
        <v>0</v>
      </c>
      <c r="K119" s="134" t="s">
        <v>19</v>
      </c>
      <c r="L119" s="33"/>
      <c r="M119" s="139" t="s">
        <v>19</v>
      </c>
      <c r="N119" s="140" t="s">
        <v>46</v>
      </c>
      <c r="P119" s="141">
        <f t="shared" si="1"/>
        <v>0</v>
      </c>
      <c r="Q119" s="141">
        <v>0</v>
      </c>
      <c r="R119" s="141">
        <f t="shared" si="2"/>
        <v>0</v>
      </c>
      <c r="S119" s="141">
        <v>0</v>
      </c>
      <c r="T119" s="142">
        <f t="shared" si="3"/>
        <v>0</v>
      </c>
      <c r="AR119" s="143" t="s">
        <v>175</v>
      </c>
      <c r="AT119" s="143" t="s">
        <v>170</v>
      </c>
      <c r="AU119" s="143" t="s">
        <v>82</v>
      </c>
      <c r="AY119" s="18" t="s">
        <v>167</v>
      </c>
      <c r="BE119" s="144">
        <f t="shared" si="4"/>
        <v>0</v>
      </c>
      <c r="BF119" s="144">
        <f t="shared" si="5"/>
        <v>0</v>
      </c>
      <c r="BG119" s="144">
        <f t="shared" si="6"/>
        <v>0</v>
      </c>
      <c r="BH119" s="144">
        <f t="shared" si="7"/>
        <v>0</v>
      </c>
      <c r="BI119" s="144">
        <f t="shared" si="8"/>
        <v>0</v>
      </c>
      <c r="BJ119" s="18" t="s">
        <v>90</v>
      </c>
      <c r="BK119" s="144">
        <f t="shared" si="9"/>
        <v>0</v>
      </c>
      <c r="BL119" s="18" t="s">
        <v>175</v>
      </c>
      <c r="BM119" s="143" t="s">
        <v>437</v>
      </c>
    </row>
    <row r="120" spans="2:63" s="11" customFormat="1" ht="22.9" customHeight="1">
      <c r="B120" s="120"/>
      <c r="D120" s="121" t="s">
        <v>73</v>
      </c>
      <c r="E120" s="130" t="s">
        <v>1310</v>
      </c>
      <c r="F120" s="130" t="s">
        <v>4249</v>
      </c>
      <c r="I120" s="123"/>
      <c r="J120" s="131">
        <f>BK120</f>
        <v>0</v>
      </c>
      <c r="L120" s="120"/>
      <c r="M120" s="125"/>
      <c r="P120" s="126">
        <f>P121</f>
        <v>0</v>
      </c>
      <c r="R120" s="126">
        <f>R121</f>
        <v>0</v>
      </c>
      <c r="T120" s="127">
        <f>T121</f>
        <v>0</v>
      </c>
      <c r="AR120" s="121" t="s">
        <v>82</v>
      </c>
      <c r="AT120" s="128" t="s">
        <v>73</v>
      </c>
      <c r="AU120" s="128" t="s">
        <v>82</v>
      </c>
      <c r="AY120" s="121" t="s">
        <v>167</v>
      </c>
      <c r="BK120" s="129">
        <f>BK121</f>
        <v>0</v>
      </c>
    </row>
    <row r="121" spans="2:65" s="1" customFormat="1" ht="16.5" customHeight="1">
      <c r="B121" s="33"/>
      <c r="C121" s="132" t="s">
        <v>319</v>
      </c>
      <c r="D121" s="132" t="s">
        <v>170</v>
      </c>
      <c r="E121" s="133" t="s">
        <v>4250</v>
      </c>
      <c r="F121" s="134" t="s">
        <v>4251</v>
      </c>
      <c r="G121" s="135" t="s">
        <v>312</v>
      </c>
      <c r="H121" s="136">
        <v>1</v>
      </c>
      <c r="I121" s="137"/>
      <c r="J121" s="138">
        <f>ROUND(I121*H121,2)</f>
        <v>0</v>
      </c>
      <c r="K121" s="134" t="s">
        <v>19</v>
      </c>
      <c r="L121" s="33"/>
      <c r="M121" s="139" t="s">
        <v>19</v>
      </c>
      <c r="N121" s="140" t="s">
        <v>46</v>
      </c>
      <c r="P121" s="141">
        <f>O121*H121</f>
        <v>0</v>
      </c>
      <c r="Q121" s="141">
        <v>0</v>
      </c>
      <c r="R121" s="141">
        <f>Q121*H121</f>
        <v>0</v>
      </c>
      <c r="S121" s="141">
        <v>0</v>
      </c>
      <c r="T121" s="142">
        <f>S121*H121</f>
        <v>0</v>
      </c>
      <c r="AR121" s="143" t="s">
        <v>175</v>
      </c>
      <c r="AT121" s="143" t="s">
        <v>170</v>
      </c>
      <c r="AU121" s="143" t="s">
        <v>90</v>
      </c>
      <c r="AY121" s="18" t="s">
        <v>167</v>
      </c>
      <c r="BE121" s="144">
        <f>IF(N121="základní",J121,0)</f>
        <v>0</v>
      </c>
      <c r="BF121" s="144">
        <f>IF(N121="snížená",J121,0)</f>
        <v>0</v>
      </c>
      <c r="BG121" s="144">
        <f>IF(N121="zákl. přenesená",J121,0)</f>
        <v>0</v>
      </c>
      <c r="BH121" s="144">
        <f>IF(N121="sníž. přenesená",J121,0)</f>
        <v>0</v>
      </c>
      <c r="BI121" s="144">
        <f>IF(N121="nulová",J121,0)</f>
        <v>0</v>
      </c>
      <c r="BJ121" s="18" t="s">
        <v>90</v>
      </c>
      <c r="BK121" s="144">
        <f>ROUND(I121*H121,2)</f>
        <v>0</v>
      </c>
      <c r="BL121" s="18" t="s">
        <v>175</v>
      </c>
      <c r="BM121" s="143" t="s">
        <v>451</v>
      </c>
    </row>
    <row r="122" spans="2:63" s="11" customFormat="1" ht="25.9" customHeight="1">
      <c r="B122" s="120"/>
      <c r="D122" s="121" t="s">
        <v>73</v>
      </c>
      <c r="E122" s="122" t="s">
        <v>1316</v>
      </c>
      <c r="F122" s="122" t="s">
        <v>4252</v>
      </c>
      <c r="I122" s="123"/>
      <c r="J122" s="124">
        <f>BK122</f>
        <v>0</v>
      </c>
      <c r="L122" s="120"/>
      <c r="M122" s="125"/>
      <c r="P122" s="126">
        <f>P123</f>
        <v>0</v>
      </c>
      <c r="R122" s="126">
        <f>R123</f>
        <v>0</v>
      </c>
      <c r="T122" s="127">
        <f>T123</f>
        <v>0</v>
      </c>
      <c r="AR122" s="121" t="s">
        <v>82</v>
      </c>
      <c r="AT122" s="128" t="s">
        <v>73</v>
      </c>
      <c r="AU122" s="128" t="s">
        <v>74</v>
      </c>
      <c r="AY122" s="121" t="s">
        <v>167</v>
      </c>
      <c r="BK122" s="129">
        <f>BK123</f>
        <v>0</v>
      </c>
    </row>
    <row r="123" spans="2:65" s="1" customFormat="1" ht="16.5" customHeight="1">
      <c r="B123" s="33"/>
      <c r="C123" s="132" t="s">
        <v>326</v>
      </c>
      <c r="D123" s="132" t="s">
        <v>170</v>
      </c>
      <c r="E123" s="133" t="s">
        <v>4253</v>
      </c>
      <c r="F123" s="134" t="s">
        <v>4254</v>
      </c>
      <c r="G123" s="135" t="s">
        <v>312</v>
      </c>
      <c r="H123" s="136">
        <v>1</v>
      </c>
      <c r="I123" s="137"/>
      <c r="J123" s="138">
        <f>ROUND(I123*H123,2)</f>
        <v>0</v>
      </c>
      <c r="K123" s="134" t="s">
        <v>19</v>
      </c>
      <c r="L123" s="33"/>
      <c r="M123" s="139" t="s">
        <v>19</v>
      </c>
      <c r="N123" s="140" t="s">
        <v>46</v>
      </c>
      <c r="P123" s="141">
        <f>O123*H123</f>
        <v>0</v>
      </c>
      <c r="Q123" s="141">
        <v>0</v>
      </c>
      <c r="R123" s="141">
        <f>Q123*H123</f>
        <v>0</v>
      </c>
      <c r="S123" s="141">
        <v>0</v>
      </c>
      <c r="T123" s="142">
        <f>S123*H123</f>
        <v>0</v>
      </c>
      <c r="AR123" s="143" t="s">
        <v>175</v>
      </c>
      <c r="AT123" s="143" t="s">
        <v>170</v>
      </c>
      <c r="AU123" s="143" t="s">
        <v>82</v>
      </c>
      <c r="AY123" s="18" t="s">
        <v>167</v>
      </c>
      <c r="BE123" s="144">
        <f>IF(N123="základní",J123,0)</f>
        <v>0</v>
      </c>
      <c r="BF123" s="144">
        <f>IF(N123="snížená",J123,0)</f>
        <v>0</v>
      </c>
      <c r="BG123" s="144">
        <f>IF(N123="zákl. přenesená",J123,0)</f>
        <v>0</v>
      </c>
      <c r="BH123" s="144">
        <f>IF(N123="sníž. přenesená",J123,0)</f>
        <v>0</v>
      </c>
      <c r="BI123" s="144">
        <f>IF(N123="nulová",J123,0)</f>
        <v>0</v>
      </c>
      <c r="BJ123" s="18" t="s">
        <v>90</v>
      </c>
      <c r="BK123" s="144">
        <f>ROUND(I123*H123,2)</f>
        <v>0</v>
      </c>
      <c r="BL123" s="18" t="s">
        <v>175</v>
      </c>
      <c r="BM123" s="143" t="s">
        <v>463</v>
      </c>
    </row>
    <row r="124" spans="2:63" s="11" customFormat="1" ht="25.9" customHeight="1">
      <c r="B124" s="120"/>
      <c r="D124" s="121" t="s">
        <v>73</v>
      </c>
      <c r="E124" s="122" t="s">
        <v>1320</v>
      </c>
      <c r="F124" s="122" t="s">
        <v>4255</v>
      </c>
      <c r="I124" s="123"/>
      <c r="J124" s="124">
        <f>BK124</f>
        <v>0</v>
      </c>
      <c r="L124" s="120"/>
      <c r="M124" s="125"/>
      <c r="P124" s="126">
        <f>P125</f>
        <v>0</v>
      </c>
      <c r="R124" s="126">
        <f>R125</f>
        <v>0</v>
      </c>
      <c r="T124" s="127">
        <f>T125</f>
        <v>0</v>
      </c>
      <c r="AR124" s="121" t="s">
        <v>82</v>
      </c>
      <c r="AT124" s="128" t="s">
        <v>73</v>
      </c>
      <c r="AU124" s="128" t="s">
        <v>74</v>
      </c>
      <c r="AY124" s="121" t="s">
        <v>167</v>
      </c>
      <c r="BK124" s="129">
        <f>BK125</f>
        <v>0</v>
      </c>
    </row>
    <row r="125" spans="2:65" s="1" customFormat="1" ht="16.5" customHeight="1">
      <c r="B125" s="33"/>
      <c r="C125" s="132" t="s">
        <v>335</v>
      </c>
      <c r="D125" s="132" t="s">
        <v>170</v>
      </c>
      <c r="E125" s="133" t="s">
        <v>4256</v>
      </c>
      <c r="F125" s="134" t="s">
        <v>4257</v>
      </c>
      <c r="G125" s="135" t="s">
        <v>312</v>
      </c>
      <c r="H125" s="136">
        <v>1</v>
      </c>
      <c r="I125" s="137"/>
      <c r="J125" s="138">
        <f>ROUND(I125*H125,2)</f>
        <v>0</v>
      </c>
      <c r="K125" s="134" t="s">
        <v>19</v>
      </c>
      <c r="L125" s="33"/>
      <c r="M125" s="139" t="s">
        <v>19</v>
      </c>
      <c r="N125" s="140" t="s">
        <v>46</v>
      </c>
      <c r="P125" s="141">
        <f>O125*H125</f>
        <v>0</v>
      </c>
      <c r="Q125" s="141">
        <v>0</v>
      </c>
      <c r="R125" s="141">
        <f>Q125*H125</f>
        <v>0</v>
      </c>
      <c r="S125" s="141">
        <v>0</v>
      </c>
      <c r="T125" s="142">
        <f>S125*H125</f>
        <v>0</v>
      </c>
      <c r="AR125" s="143" t="s">
        <v>175</v>
      </c>
      <c r="AT125" s="143" t="s">
        <v>170</v>
      </c>
      <c r="AU125" s="143" t="s">
        <v>82</v>
      </c>
      <c r="AY125" s="18" t="s">
        <v>167</v>
      </c>
      <c r="BE125" s="144">
        <f>IF(N125="základní",J125,0)</f>
        <v>0</v>
      </c>
      <c r="BF125" s="144">
        <f>IF(N125="snížená",J125,0)</f>
        <v>0</v>
      </c>
      <c r="BG125" s="144">
        <f>IF(N125="zákl. přenesená",J125,0)</f>
        <v>0</v>
      </c>
      <c r="BH125" s="144">
        <f>IF(N125="sníž. přenesená",J125,0)</f>
        <v>0</v>
      </c>
      <c r="BI125" s="144">
        <f>IF(N125="nulová",J125,0)</f>
        <v>0</v>
      </c>
      <c r="BJ125" s="18" t="s">
        <v>90</v>
      </c>
      <c r="BK125" s="144">
        <f>ROUND(I125*H125,2)</f>
        <v>0</v>
      </c>
      <c r="BL125" s="18" t="s">
        <v>175</v>
      </c>
      <c r="BM125" s="143" t="s">
        <v>478</v>
      </c>
    </row>
    <row r="126" spans="2:63" s="11" customFormat="1" ht="25.9" customHeight="1">
      <c r="B126" s="120"/>
      <c r="D126" s="121" t="s">
        <v>73</v>
      </c>
      <c r="E126" s="122" t="s">
        <v>1326</v>
      </c>
      <c r="F126" s="122" t="s">
        <v>4258</v>
      </c>
      <c r="I126" s="123"/>
      <c r="J126" s="124">
        <f>BK126</f>
        <v>0</v>
      </c>
      <c r="L126" s="120"/>
      <c r="M126" s="125"/>
      <c r="P126" s="126">
        <f>P127+P128+P129</f>
        <v>0</v>
      </c>
      <c r="R126" s="126">
        <f>R127+R128+R129</f>
        <v>0</v>
      </c>
      <c r="T126" s="127">
        <f>T127+T128+T129</f>
        <v>0</v>
      </c>
      <c r="AR126" s="121" t="s">
        <v>82</v>
      </c>
      <c r="AT126" s="128" t="s">
        <v>73</v>
      </c>
      <c r="AU126" s="128" t="s">
        <v>74</v>
      </c>
      <c r="AY126" s="121" t="s">
        <v>167</v>
      </c>
      <c r="BK126" s="129">
        <f>BK127+BK128+BK129</f>
        <v>0</v>
      </c>
    </row>
    <row r="127" spans="2:65" s="1" customFormat="1" ht="16.5" customHeight="1">
      <c r="B127" s="33"/>
      <c r="C127" s="132" t="s">
        <v>342</v>
      </c>
      <c r="D127" s="132" t="s">
        <v>170</v>
      </c>
      <c r="E127" s="133" t="s">
        <v>4259</v>
      </c>
      <c r="F127" s="134" t="s">
        <v>4260</v>
      </c>
      <c r="G127" s="135" t="s">
        <v>312</v>
      </c>
      <c r="H127" s="136">
        <v>1</v>
      </c>
      <c r="I127" s="137"/>
      <c r="J127" s="138">
        <f>ROUND(I127*H127,2)</f>
        <v>0</v>
      </c>
      <c r="K127" s="134" t="s">
        <v>19</v>
      </c>
      <c r="L127" s="33"/>
      <c r="M127" s="139" t="s">
        <v>19</v>
      </c>
      <c r="N127" s="140" t="s">
        <v>46</v>
      </c>
      <c r="P127" s="141">
        <f>O127*H127</f>
        <v>0</v>
      </c>
      <c r="Q127" s="141">
        <v>0</v>
      </c>
      <c r="R127" s="141">
        <f>Q127*H127</f>
        <v>0</v>
      </c>
      <c r="S127" s="141">
        <v>0</v>
      </c>
      <c r="T127" s="142">
        <f>S127*H127</f>
        <v>0</v>
      </c>
      <c r="AR127" s="143" t="s">
        <v>175</v>
      </c>
      <c r="AT127" s="143" t="s">
        <v>170</v>
      </c>
      <c r="AU127" s="143" t="s">
        <v>82</v>
      </c>
      <c r="AY127" s="18" t="s">
        <v>167</v>
      </c>
      <c r="BE127" s="144">
        <f>IF(N127="základní",J127,0)</f>
        <v>0</v>
      </c>
      <c r="BF127" s="144">
        <f>IF(N127="snížená",J127,0)</f>
        <v>0</v>
      </c>
      <c r="BG127" s="144">
        <f>IF(N127="zákl. přenesená",J127,0)</f>
        <v>0</v>
      </c>
      <c r="BH127" s="144">
        <f>IF(N127="sníž. přenesená",J127,0)</f>
        <v>0</v>
      </c>
      <c r="BI127" s="144">
        <f>IF(N127="nulová",J127,0)</f>
        <v>0</v>
      </c>
      <c r="BJ127" s="18" t="s">
        <v>90</v>
      </c>
      <c r="BK127" s="144">
        <f>ROUND(I127*H127,2)</f>
        <v>0</v>
      </c>
      <c r="BL127" s="18" t="s">
        <v>175</v>
      </c>
      <c r="BM127" s="143" t="s">
        <v>751</v>
      </c>
    </row>
    <row r="128" spans="2:65" s="1" customFormat="1" ht="16.5" customHeight="1">
      <c r="B128" s="33"/>
      <c r="C128" s="132" t="s">
        <v>7</v>
      </c>
      <c r="D128" s="132" t="s">
        <v>170</v>
      </c>
      <c r="E128" s="133" t="s">
        <v>4261</v>
      </c>
      <c r="F128" s="134" t="s">
        <v>4262</v>
      </c>
      <c r="G128" s="135" t="s">
        <v>4248</v>
      </c>
      <c r="H128" s="136">
        <v>1</v>
      </c>
      <c r="I128" s="137"/>
      <c r="J128" s="138">
        <f>ROUND(I128*H128,2)</f>
        <v>0</v>
      </c>
      <c r="K128" s="134" t="s">
        <v>19</v>
      </c>
      <c r="L128" s="33"/>
      <c r="M128" s="139" t="s">
        <v>19</v>
      </c>
      <c r="N128" s="140" t="s">
        <v>46</v>
      </c>
      <c r="P128" s="141">
        <f>O128*H128</f>
        <v>0</v>
      </c>
      <c r="Q128" s="141">
        <v>0</v>
      </c>
      <c r="R128" s="141">
        <f>Q128*H128</f>
        <v>0</v>
      </c>
      <c r="S128" s="141">
        <v>0</v>
      </c>
      <c r="T128" s="142">
        <f>S128*H128</f>
        <v>0</v>
      </c>
      <c r="AR128" s="143" t="s">
        <v>175</v>
      </c>
      <c r="AT128" s="143" t="s">
        <v>170</v>
      </c>
      <c r="AU128" s="143" t="s">
        <v>82</v>
      </c>
      <c r="AY128" s="18" t="s">
        <v>167</v>
      </c>
      <c r="BE128" s="144">
        <f>IF(N128="základní",J128,0)</f>
        <v>0</v>
      </c>
      <c r="BF128" s="144">
        <f>IF(N128="snížená",J128,0)</f>
        <v>0</v>
      </c>
      <c r="BG128" s="144">
        <f>IF(N128="zákl. přenesená",J128,0)</f>
        <v>0</v>
      </c>
      <c r="BH128" s="144">
        <f>IF(N128="sníž. přenesená",J128,0)</f>
        <v>0</v>
      </c>
      <c r="BI128" s="144">
        <f>IF(N128="nulová",J128,0)</f>
        <v>0</v>
      </c>
      <c r="BJ128" s="18" t="s">
        <v>90</v>
      </c>
      <c r="BK128" s="144">
        <f>ROUND(I128*H128,2)</f>
        <v>0</v>
      </c>
      <c r="BL128" s="18" t="s">
        <v>175</v>
      </c>
      <c r="BM128" s="143" t="s">
        <v>761</v>
      </c>
    </row>
    <row r="129" spans="2:63" s="11" customFormat="1" ht="22.9" customHeight="1">
      <c r="B129" s="120"/>
      <c r="D129" s="121" t="s">
        <v>73</v>
      </c>
      <c r="E129" s="130" t="s">
        <v>1332</v>
      </c>
      <c r="F129" s="130" t="s">
        <v>4263</v>
      </c>
      <c r="I129" s="123"/>
      <c r="J129" s="131">
        <f>BK129</f>
        <v>0</v>
      </c>
      <c r="L129" s="120"/>
      <c r="M129" s="125"/>
      <c r="P129" s="126">
        <f>SUM(P130:P132)</f>
        <v>0</v>
      </c>
      <c r="R129" s="126">
        <f>SUM(R130:R132)</f>
        <v>0</v>
      </c>
      <c r="T129" s="127">
        <f>SUM(T130:T132)</f>
        <v>0</v>
      </c>
      <c r="AR129" s="121" t="s">
        <v>82</v>
      </c>
      <c r="AT129" s="128" t="s">
        <v>73</v>
      </c>
      <c r="AU129" s="128" t="s">
        <v>82</v>
      </c>
      <c r="AY129" s="121" t="s">
        <v>167</v>
      </c>
      <c r="BK129" s="129">
        <f>SUM(BK130:BK132)</f>
        <v>0</v>
      </c>
    </row>
    <row r="130" spans="2:65" s="1" customFormat="1" ht="16.5" customHeight="1">
      <c r="B130" s="33"/>
      <c r="C130" s="132" t="s">
        <v>355</v>
      </c>
      <c r="D130" s="132" t="s">
        <v>170</v>
      </c>
      <c r="E130" s="133" t="s">
        <v>4264</v>
      </c>
      <c r="F130" s="134" t="s">
        <v>4265</v>
      </c>
      <c r="G130" s="135" t="s">
        <v>312</v>
      </c>
      <c r="H130" s="136">
        <v>1</v>
      </c>
      <c r="I130" s="137"/>
      <c r="J130" s="138">
        <f>ROUND(I130*H130,2)</f>
        <v>0</v>
      </c>
      <c r="K130" s="134" t="s">
        <v>19</v>
      </c>
      <c r="L130" s="33"/>
      <c r="M130" s="139" t="s">
        <v>19</v>
      </c>
      <c r="N130" s="140" t="s">
        <v>46</v>
      </c>
      <c r="P130" s="141">
        <f>O130*H130</f>
        <v>0</v>
      </c>
      <c r="Q130" s="141">
        <v>0</v>
      </c>
      <c r="R130" s="141">
        <f>Q130*H130</f>
        <v>0</v>
      </c>
      <c r="S130" s="141">
        <v>0</v>
      </c>
      <c r="T130" s="142">
        <f>S130*H130</f>
        <v>0</v>
      </c>
      <c r="AR130" s="143" t="s">
        <v>175</v>
      </c>
      <c r="AT130" s="143" t="s">
        <v>170</v>
      </c>
      <c r="AU130" s="143" t="s">
        <v>90</v>
      </c>
      <c r="AY130" s="18" t="s">
        <v>167</v>
      </c>
      <c r="BE130" s="144">
        <f>IF(N130="základní",J130,0)</f>
        <v>0</v>
      </c>
      <c r="BF130" s="144">
        <f>IF(N130="snížená",J130,0)</f>
        <v>0</v>
      </c>
      <c r="BG130" s="144">
        <f>IF(N130="zákl. přenesená",J130,0)</f>
        <v>0</v>
      </c>
      <c r="BH130" s="144">
        <f>IF(N130="sníž. přenesená",J130,0)</f>
        <v>0</v>
      </c>
      <c r="BI130" s="144">
        <f>IF(N130="nulová",J130,0)</f>
        <v>0</v>
      </c>
      <c r="BJ130" s="18" t="s">
        <v>90</v>
      </c>
      <c r="BK130" s="144">
        <f>ROUND(I130*H130,2)</f>
        <v>0</v>
      </c>
      <c r="BL130" s="18" t="s">
        <v>175</v>
      </c>
      <c r="BM130" s="143" t="s">
        <v>773</v>
      </c>
    </row>
    <row r="131" spans="2:65" s="1" customFormat="1" ht="16.5" customHeight="1">
      <c r="B131" s="33"/>
      <c r="C131" s="132" t="s">
        <v>365</v>
      </c>
      <c r="D131" s="132" t="s">
        <v>170</v>
      </c>
      <c r="E131" s="133" t="s">
        <v>4266</v>
      </c>
      <c r="F131" s="134" t="s">
        <v>4267</v>
      </c>
      <c r="G131" s="135" t="s">
        <v>312</v>
      </c>
      <c r="H131" s="136">
        <v>1</v>
      </c>
      <c r="I131" s="137"/>
      <c r="J131" s="138">
        <f>ROUND(I131*H131,2)</f>
        <v>0</v>
      </c>
      <c r="K131" s="134" t="s">
        <v>19</v>
      </c>
      <c r="L131" s="33"/>
      <c r="M131" s="139" t="s">
        <v>19</v>
      </c>
      <c r="N131" s="140" t="s">
        <v>46</v>
      </c>
      <c r="P131" s="141">
        <f>O131*H131</f>
        <v>0</v>
      </c>
      <c r="Q131" s="141">
        <v>0</v>
      </c>
      <c r="R131" s="141">
        <f>Q131*H131</f>
        <v>0</v>
      </c>
      <c r="S131" s="141">
        <v>0</v>
      </c>
      <c r="T131" s="142">
        <f>S131*H131</f>
        <v>0</v>
      </c>
      <c r="AR131" s="143" t="s">
        <v>175</v>
      </c>
      <c r="AT131" s="143" t="s">
        <v>170</v>
      </c>
      <c r="AU131" s="143" t="s">
        <v>90</v>
      </c>
      <c r="AY131" s="18" t="s">
        <v>167</v>
      </c>
      <c r="BE131" s="144">
        <f>IF(N131="základní",J131,0)</f>
        <v>0</v>
      </c>
      <c r="BF131" s="144">
        <f>IF(N131="snížená",J131,0)</f>
        <v>0</v>
      </c>
      <c r="BG131" s="144">
        <f>IF(N131="zákl. přenesená",J131,0)</f>
        <v>0</v>
      </c>
      <c r="BH131" s="144">
        <f>IF(N131="sníž. přenesená",J131,0)</f>
        <v>0</v>
      </c>
      <c r="BI131" s="144">
        <f>IF(N131="nulová",J131,0)</f>
        <v>0</v>
      </c>
      <c r="BJ131" s="18" t="s">
        <v>90</v>
      </c>
      <c r="BK131" s="144">
        <f>ROUND(I131*H131,2)</f>
        <v>0</v>
      </c>
      <c r="BL131" s="18" t="s">
        <v>175</v>
      </c>
      <c r="BM131" s="143" t="s">
        <v>781</v>
      </c>
    </row>
    <row r="132" spans="2:65" s="1" customFormat="1" ht="16.5" customHeight="1">
      <c r="B132" s="33"/>
      <c r="C132" s="132" t="s">
        <v>379</v>
      </c>
      <c r="D132" s="132" t="s">
        <v>170</v>
      </c>
      <c r="E132" s="133" t="s">
        <v>4268</v>
      </c>
      <c r="F132" s="134" t="s">
        <v>4269</v>
      </c>
      <c r="G132" s="135" t="s">
        <v>312</v>
      </c>
      <c r="H132" s="136">
        <v>1</v>
      </c>
      <c r="I132" s="137"/>
      <c r="J132" s="138">
        <f>ROUND(I132*H132,2)</f>
        <v>0</v>
      </c>
      <c r="K132" s="134" t="s">
        <v>19</v>
      </c>
      <c r="L132" s="33"/>
      <c r="M132" s="139" t="s">
        <v>19</v>
      </c>
      <c r="N132" s="140" t="s">
        <v>46</v>
      </c>
      <c r="P132" s="141">
        <f>O132*H132</f>
        <v>0</v>
      </c>
      <c r="Q132" s="141">
        <v>0</v>
      </c>
      <c r="R132" s="141">
        <f>Q132*H132</f>
        <v>0</v>
      </c>
      <c r="S132" s="141">
        <v>0</v>
      </c>
      <c r="T132" s="142">
        <f>S132*H132</f>
        <v>0</v>
      </c>
      <c r="AR132" s="143" t="s">
        <v>175</v>
      </c>
      <c r="AT132" s="143" t="s">
        <v>170</v>
      </c>
      <c r="AU132" s="143" t="s">
        <v>90</v>
      </c>
      <c r="AY132" s="18" t="s">
        <v>167</v>
      </c>
      <c r="BE132" s="144">
        <f>IF(N132="základní",J132,0)</f>
        <v>0</v>
      </c>
      <c r="BF132" s="144">
        <f>IF(N132="snížená",J132,0)</f>
        <v>0</v>
      </c>
      <c r="BG132" s="144">
        <f>IF(N132="zákl. přenesená",J132,0)</f>
        <v>0</v>
      </c>
      <c r="BH132" s="144">
        <f>IF(N132="sníž. přenesená",J132,0)</f>
        <v>0</v>
      </c>
      <c r="BI132" s="144">
        <f>IF(N132="nulová",J132,0)</f>
        <v>0</v>
      </c>
      <c r="BJ132" s="18" t="s">
        <v>90</v>
      </c>
      <c r="BK132" s="144">
        <f>ROUND(I132*H132,2)</f>
        <v>0</v>
      </c>
      <c r="BL132" s="18" t="s">
        <v>175</v>
      </c>
      <c r="BM132" s="143" t="s">
        <v>794</v>
      </c>
    </row>
    <row r="133" spans="2:63" s="11" customFormat="1" ht="25.9" customHeight="1">
      <c r="B133" s="120"/>
      <c r="D133" s="121" t="s">
        <v>73</v>
      </c>
      <c r="E133" s="122" t="s">
        <v>2912</v>
      </c>
      <c r="F133" s="122" t="s">
        <v>4270</v>
      </c>
      <c r="I133" s="123"/>
      <c r="J133" s="124">
        <f>BK133</f>
        <v>0</v>
      </c>
      <c r="L133" s="120"/>
      <c r="M133" s="125"/>
      <c r="P133" s="126">
        <f>SUM(P134:P141)</f>
        <v>0</v>
      </c>
      <c r="R133" s="126">
        <f>SUM(R134:R141)</f>
        <v>0</v>
      </c>
      <c r="T133" s="127">
        <f>SUM(T134:T141)</f>
        <v>0</v>
      </c>
      <c r="AR133" s="121" t="s">
        <v>82</v>
      </c>
      <c r="AT133" s="128" t="s">
        <v>73</v>
      </c>
      <c r="AU133" s="128" t="s">
        <v>74</v>
      </c>
      <c r="AY133" s="121" t="s">
        <v>167</v>
      </c>
      <c r="BK133" s="129">
        <f>SUM(BK134:BK141)</f>
        <v>0</v>
      </c>
    </row>
    <row r="134" spans="2:65" s="1" customFormat="1" ht="16.5" customHeight="1">
      <c r="B134" s="33"/>
      <c r="C134" s="132" t="s">
        <v>386</v>
      </c>
      <c r="D134" s="132" t="s">
        <v>170</v>
      </c>
      <c r="E134" s="133" t="s">
        <v>4271</v>
      </c>
      <c r="F134" s="134" t="s">
        <v>4272</v>
      </c>
      <c r="G134" s="135" t="s">
        <v>312</v>
      </c>
      <c r="H134" s="136">
        <v>26</v>
      </c>
      <c r="I134" s="137"/>
      <c r="J134" s="138">
        <f aca="true" t="shared" si="10" ref="J134:J141">ROUND(I134*H134,2)</f>
        <v>0</v>
      </c>
      <c r="K134" s="134" t="s">
        <v>19</v>
      </c>
      <c r="L134" s="33"/>
      <c r="M134" s="139" t="s">
        <v>19</v>
      </c>
      <c r="N134" s="140" t="s">
        <v>46</v>
      </c>
      <c r="P134" s="141">
        <f aca="true" t="shared" si="11" ref="P134:P141">O134*H134</f>
        <v>0</v>
      </c>
      <c r="Q134" s="141">
        <v>0</v>
      </c>
      <c r="R134" s="141">
        <f aca="true" t="shared" si="12" ref="R134:R141">Q134*H134</f>
        <v>0</v>
      </c>
      <c r="S134" s="141">
        <v>0</v>
      </c>
      <c r="T134" s="142">
        <f aca="true" t="shared" si="13" ref="T134:T141">S134*H134</f>
        <v>0</v>
      </c>
      <c r="AR134" s="143" t="s">
        <v>175</v>
      </c>
      <c r="AT134" s="143" t="s">
        <v>170</v>
      </c>
      <c r="AU134" s="143" t="s">
        <v>82</v>
      </c>
      <c r="AY134" s="18" t="s">
        <v>167</v>
      </c>
      <c r="BE134" s="144">
        <f aca="true" t="shared" si="14" ref="BE134:BE141">IF(N134="základní",J134,0)</f>
        <v>0</v>
      </c>
      <c r="BF134" s="144">
        <f aca="true" t="shared" si="15" ref="BF134:BF141">IF(N134="snížená",J134,0)</f>
        <v>0</v>
      </c>
      <c r="BG134" s="144">
        <f aca="true" t="shared" si="16" ref="BG134:BG141">IF(N134="zákl. přenesená",J134,0)</f>
        <v>0</v>
      </c>
      <c r="BH134" s="144">
        <f aca="true" t="shared" si="17" ref="BH134:BH141">IF(N134="sníž. přenesená",J134,0)</f>
        <v>0</v>
      </c>
      <c r="BI134" s="144">
        <f aca="true" t="shared" si="18" ref="BI134:BI141">IF(N134="nulová",J134,0)</f>
        <v>0</v>
      </c>
      <c r="BJ134" s="18" t="s">
        <v>90</v>
      </c>
      <c r="BK134" s="144">
        <f aca="true" t="shared" si="19" ref="BK134:BK141">ROUND(I134*H134,2)</f>
        <v>0</v>
      </c>
      <c r="BL134" s="18" t="s">
        <v>175</v>
      </c>
      <c r="BM134" s="143" t="s">
        <v>803</v>
      </c>
    </row>
    <row r="135" spans="2:65" s="1" customFormat="1" ht="16.5" customHeight="1">
      <c r="B135" s="33"/>
      <c r="C135" s="132" t="s">
        <v>392</v>
      </c>
      <c r="D135" s="132" t="s">
        <v>170</v>
      </c>
      <c r="E135" s="133" t="s">
        <v>4273</v>
      </c>
      <c r="F135" s="134" t="s">
        <v>4274</v>
      </c>
      <c r="G135" s="135" t="s">
        <v>368</v>
      </c>
      <c r="H135" s="136">
        <v>26</v>
      </c>
      <c r="I135" s="137"/>
      <c r="J135" s="138">
        <f t="shared" si="10"/>
        <v>0</v>
      </c>
      <c r="K135" s="134" t="s">
        <v>19</v>
      </c>
      <c r="L135" s="33"/>
      <c r="M135" s="139" t="s">
        <v>19</v>
      </c>
      <c r="N135" s="140" t="s">
        <v>46</v>
      </c>
      <c r="P135" s="141">
        <f t="shared" si="11"/>
        <v>0</v>
      </c>
      <c r="Q135" s="141">
        <v>0</v>
      </c>
      <c r="R135" s="141">
        <f t="shared" si="12"/>
        <v>0</v>
      </c>
      <c r="S135" s="141">
        <v>0</v>
      </c>
      <c r="T135" s="142">
        <f t="shared" si="13"/>
        <v>0</v>
      </c>
      <c r="AR135" s="143" t="s">
        <v>175</v>
      </c>
      <c r="AT135" s="143" t="s">
        <v>170</v>
      </c>
      <c r="AU135" s="143" t="s">
        <v>82</v>
      </c>
      <c r="AY135" s="18" t="s">
        <v>167</v>
      </c>
      <c r="BE135" s="144">
        <f t="shared" si="14"/>
        <v>0</v>
      </c>
      <c r="BF135" s="144">
        <f t="shared" si="15"/>
        <v>0</v>
      </c>
      <c r="BG135" s="144">
        <f t="shared" si="16"/>
        <v>0</v>
      </c>
      <c r="BH135" s="144">
        <f t="shared" si="17"/>
        <v>0</v>
      </c>
      <c r="BI135" s="144">
        <f t="shared" si="18"/>
        <v>0</v>
      </c>
      <c r="BJ135" s="18" t="s">
        <v>90</v>
      </c>
      <c r="BK135" s="144">
        <f t="shared" si="19"/>
        <v>0</v>
      </c>
      <c r="BL135" s="18" t="s">
        <v>175</v>
      </c>
      <c r="BM135" s="143" t="s">
        <v>812</v>
      </c>
    </row>
    <row r="136" spans="2:65" s="1" customFormat="1" ht="16.5" customHeight="1">
      <c r="B136" s="33"/>
      <c r="C136" s="132" t="s">
        <v>397</v>
      </c>
      <c r="D136" s="132" t="s">
        <v>170</v>
      </c>
      <c r="E136" s="133" t="s">
        <v>4275</v>
      </c>
      <c r="F136" s="134" t="s">
        <v>4276</v>
      </c>
      <c r="G136" s="135" t="s">
        <v>368</v>
      </c>
      <c r="H136" s="136">
        <v>26</v>
      </c>
      <c r="I136" s="137"/>
      <c r="J136" s="138">
        <f t="shared" si="10"/>
        <v>0</v>
      </c>
      <c r="K136" s="134" t="s">
        <v>19</v>
      </c>
      <c r="L136" s="33"/>
      <c r="M136" s="139" t="s">
        <v>19</v>
      </c>
      <c r="N136" s="140" t="s">
        <v>46</v>
      </c>
      <c r="P136" s="141">
        <f t="shared" si="11"/>
        <v>0</v>
      </c>
      <c r="Q136" s="141">
        <v>0</v>
      </c>
      <c r="R136" s="141">
        <f t="shared" si="12"/>
        <v>0</v>
      </c>
      <c r="S136" s="141">
        <v>0</v>
      </c>
      <c r="T136" s="142">
        <f t="shared" si="13"/>
        <v>0</v>
      </c>
      <c r="AR136" s="143" t="s">
        <v>175</v>
      </c>
      <c r="AT136" s="143" t="s">
        <v>170</v>
      </c>
      <c r="AU136" s="143" t="s">
        <v>82</v>
      </c>
      <c r="AY136" s="18" t="s">
        <v>167</v>
      </c>
      <c r="BE136" s="144">
        <f t="shared" si="14"/>
        <v>0</v>
      </c>
      <c r="BF136" s="144">
        <f t="shared" si="15"/>
        <v>0</v>
      </c>
      <c r="BG136" s="144">
        <f t="shared" si="16"/>
        <v>0</v>
      </c>
      <c r="BH136" s="144">
        <f t="shared" si="17"/>
        <v>0</v>
      </c>
      <c r="BI136" s="144">
        <f t="shared" si="18"/>
        <v>0</v>
      </c>
      <c r="BJ136" s="18" t="s">
        <v>90</v>
      </c>
      <c r="BK136" s="144">
        <f t="shared" si="19"/>
        <v>0</v>
      </c>
      <c r="BL136" s="18" t="s">
        <v>175</v>
      </c>
      <c r="BM136" s="143" t="s">
        <v>822</v>
      </c>
    </row>
    <row r="137" spans="2:65" s="1" customFormat="1" ht="16.5" customHeight="1">
      <c r="B137" s="33"/>
      <c r="C137" s="132" t="s">
        <v>403</v>
      </c>
      <c r="D137" s="132" t="s">
        <v>170</v>
      </c>
      <c r="E137" s="133" t="s">
        <v>4277</v>
      </c>
      <c r="F137" s="134" t="s">
        <v>4278</v>
      </c>
      <c r="G137" s="135" t="s">
        <v>312</v>
      </c>
      <c r="H137" s="136">
        <v>2</v>
      </c>
      <c r="I137" s="137"/>
      <c r="J137" s="138">
        <f t="shared" si="10"/>
        <v>0</v>
      </c>
      <c r="K137" s="134" t="s">
        <v>19</v>
      </c>
      <c r="L137" s="33"/>
      <c r="M137" s="139" t="s">
        <v>19</v>
      </c>
      <c r="N137" s="140" t="s">
        <v>46</v>
      </c>
      <c r="P137" s="141">
        <f t="shared" si="11"/>
        <v>0</v>
      </c>
      <c r="Q137" s="141">
        <v>0</v>
      </c>
      <c r="R137" s="141">
        <f t="shared" si="12"/>
        <v>0</v>
      </c>
      <c r="S137" s="141">
        <v>0</v>
      </c>
      <c r="T137" s="142">
        <f t="shared" si="13"/>
        <v>0</v>
      </c>
      <c r="AR137" s="143" t="s">
        <v>175</v>
      </c>
      <c r="AT137" s="143" t="s">
        <v>170</v>
      </c>
      <c r="AU137" s="143" t="s">
        <v>82</v>
      </c>
      <c r="AY137" s="18" t="s">
        <v>167</v>
      </c>
      <c r="BE137" s="144">
        <f t="shared" si="14"/>
        <v>0</v>
      </c>
      <c r="BF137" s="144">
        <f t="shared" si="15"/>
        <v>0</v>
      </c>
      <c r="BG137" s="144">
        <f t="shared" si="16"/>
        <v>0</v>
      </c>
      <c r="BH137" s="144">
        <f t="shared" si="17"/>
        <v>0</v>
      </c>
      <c r="BI137" s="144">
        <f t="shared" si="18"/>
        <v>0</v>
      </c>
      <c r="BJ137" s="18" t="s">
        <v>90</v>
      </c>
      <c r="BK137" s="144">
        <f t="shared" si="19"/>
        <v>0</v>
      </c>
      <c r="BL137" s="18" t="s">
        <v>175</v>
      </c>
      <c r="BM137" s="143" t="s">
        <v>833</v>
      </c>
    </row>
    <row r="138" spans="2:65" s="1" customFormat="1" ht="16.5" customHeight="1">
      <c r="B138" s="33"/>
      <c r="C138" s="132" t="s">
        <v>410</v>
      </c>
      <c r="D138" s="132" t="s">
        <v>170</v>
      </c>
      <c r="E138" s="133" t="s">
        <v>4279</v>
      </c>
      <c r="F138" s="134" t="s">
        <v>4280</v>
      </c>
      <c r="G138" s="135" t="s">
        <v>312</v>
      </c>
      <c r="H138" s="136">
        <v>10</v>
      </c>
      <c r="I138" s="137"/>
      <c r="J138" s="138">
        <f t="shared" si="10"/>
        <v>0</v>
      </c>
      <c r="K138" s="134" t="s">
        <v>19</v>
      </c>
      <c r="L138" s="33"/>
      <c r="M138" s="139" t="s">
        <v>19</v>
      </c>
      <c r="N138" s="140" t="s">
        <v>46</v>
      </c>
      <c r="P138" s="141">
        <f t="shared" si="11"/>
        <v>0</v>
      </c>
      <c r="Q138" s="141">
        <v>0</v>
      </c>
      <c r="R138" s="141">
        <f t="shared" si="12"/>
        <v>0</v>
      </c>
      <c r="S138" s="141">
        <v>0</v>
      </c>
      <c r="T138" s="142">
        <f t="shared" si="13"/>
        <v>0</v>
      </c>
      <c r="AR138" s="143" t="s">
        <v>175</v>
      </c>
      <c r="AT138" s="143" t="s">
        <v>170</v>
      </c>
      <c r="AU138" s="143" t="s">
        <v>82</v>
      </c>
      <c r="AY138" s="18" t="s">
        <v>167</v>
      </c>
      <c r="BE138" s="144">
        <f t="shared" si="14"/>
        <v>0</v>
      </c>
      <c r="BF138" s="144">
        <f t="shared" si="15"/>
        <v>0</v>
      </c>
      <c r="BG138" s="144">
        <f t="shared" si="16"/>
        <v>0</v>
      </c>
      <c r="BH138" s="144">
        <f t="shared" si="17"/>
        <v>0</v>
      </c>
      <c r="BI138" s="144">
        <f t="shared" si="18"/>
        <v>0</v>
      </c>
      <c r="BJ138" s="18" t="s">
        <v>90</v>
      </c>
      <c r="BK138" s="144">
        <f t="shared" si="19"/>
        <v>0</v>
      </c>
      <c r="BL138" s="18" t="s">
        <v>175</v>
      </c>
      <c r="BM138" s="143" t="s">
        <v>846</v>
      </c>
    </row>
    <row r="139" spans="2:65" s="1" customFormat="1" ht="16.5" customHeight="1">
      <c r="B139" s="33"/>
      <c r="C139" s="132" t="s">
        <v>416</v>
      </c>
      <c r="D139" s="132" t="s">
        <v>170</v>
      </c>
      <c r="E139" s="133" t="s">
        <v>4281</v>
      </c>
      <c r="F139" s="134" t="s">
        <v>4282</v>
      </c>
      <c r="G139" s="135" t="s">
        <v>312</v>
      </c>
      <c r="H139" s="136">
        <v>1</v>
      </c>
      <c r="I139" s="137"/>
      <c r="J139" s="138">
        <f t="shared" si="10"/>
        <v>0</v>
      </c>
      <c r="K139" s="134" t="s">
        <v>19</v>
      </c>
      <c r="L139" s="33"/>
      <c r="M139" s="139" t="s">
        <v>19</v>
      </c>
      <c r="N139" s="140" t="s">
        <v>46</v>
      </c>
      <c r="P139" s="141">
        <f t="shared" si="11"/>
        <v>0</v>
      </c>
      <c r="Q139" s="141">
        <v>0</v>
      </c>
      <c r="R139" s="141">
        <f t="shared" si="12"/>
        <v>0</v>
      </c>
      <c r="S139" s="141">
        <v>0</v>
      </c>
      <c r="T139" s="142">
        <f t="shared" si="13"/>
        <v>0</v>
      </c>
      <c r="AR139" s="143" t="s">
        <v>175</v>
      </c>
      <c r="AT139" s="143" t="s">
        <v>170</v>
      </c>
      <c r="AU139" s="143" t="s">
        <v>82</v>
      </c>
      <c r="AY139" s="18" t="s">
        <v>167</v>
      </c>
      <c r="BE139" s="144">
        <f t="shared" si="14"/>
        <v>0</v>
      </c>
      <c r="BF139" s="144">
        <f t="shared" si="15"/>
        <v>0</v>
      </c>
      <c r="BG139" s="144">
        <f t="shared" si="16"/>
        <v>0</v>
      </c>
      <c r="BH139" s="144">
        <f t="shared" si="17"/>
        <v>0</v>
      </c>
      <c r="BI139" s="144">
        <f t="shared" si="18"/>
        <v>0</v>
      </c>
      <c r="BJ139" s="18" t="s">
        <v>90</v>
      </c>
      <c r="BK139" s="144">
        <f t="shared" si="19"/>
        <v>0</v>
      </c>
      <c r="BL139" s="18" t="s">
        <v>175</v>
      </c>
      <c r="BM139" s="143" t="s">
        <v>856</v>
      </c>
    </row>
    <row r="140" spans="2:65" s="1" customFormat="1" ht="16.5" customHeight="1">
      <c r="B140" s="33"/>
      <c r="C140" s="132" t="s">
        <v>428</v>
      </c>
      <c r="D140" s="132" t="s">
        <v>170</v>
      </c>
      <c r="E140" s="133" t="s">
        <v>4283</v>
      </c>
      <c r="F140" s="134" t="s">
        <v>4284</v>
      </c>
      <c r="G140" s="135" t="s">
        <v>312</v>
      </c>
      <c r="H140" s="136">
        <v>2</v>
      </c>
      <c r="I140" s="137"/>
      <c r="J140" s="138">
        <f t="shared" si="10"/>
        <v>0</v>
      </c>
      <c r="K140" s="134" t="s">
        <v>19</v>
      </c>
      <c r="L140" s="33"/>
      <c r="M140" s="139" t="s">
        <v>19</v>
      </c>
      <c r="N140" s="140" t="s">
        <v>46</v>
      </c>
      <c r="P140" s="141">
        <f t="shared" si="11"/>
        <v>0</v>
      </c>
      <c r="Q140" s="141">
        <v>0</v>
      </c>
      <c r="R140" s="141">
        <f t="shared" si="12"/>
        <v>0</v>
      </c>
      <c r="S140" s="141">
        <v>0</v>
      </c>
      <c r="T140" s="142">
        <f t="shared" si="13"/>
        <v>0</v>
      </c>
      <c r="AR140" s="143" t="s">
        <v>175</v>
      </c>
      <c r="AT140" s="143" t="s">
        <v>170</v>
      </c>
      <c r="AU140" s="143" t="s">
        <v>82</v>
      </c>
      <c r="AY140" s="18" t="s">
        <v>167</v>
      </c>
      <c r="BE140" s="144">
        <f t="shared" si="14"/>
        <v>0</v>
      </c>
      <c r="BF140" s="144">
        <f t="shared" si="15"/>
        <v>0</v>
      </c>
      <c r="BG140" s="144">
        <f t="shared" si="16"/>
        <v>0</v>
      </c>
      <c r="BH140" s="144">
        <f t="shared" si="17"/>
        <v>0</v>
      </c>
      <c r="BI140" s="144">
        <f t="shared" si="18"/>
        <v>0</v>
      </c>
      <c r="BJ140" s="18" t="s">
        <v>90</v>
      </c>
      <c r="BK140" s="144">
        <f t="shared" si="19"/>
        <v>0</v>
      </c>
      <c r="BL140" s="18" t="s">
        <v>175</v>
      </c>
      <c r="BM140" s="143" t="s">
        <v>886</v>
      </c>
    </row>
    <row r="141" spans="2:65" s="1" customFormat="1" ht="16.5" customHeight="1">
      <c r="B141" s="33"/>
      <c r="C141" s="132" t="s">
        <v>437</v>
      </c>
      <c r="D141" s="132" t="s">
        <v>170</v>
      </c>
      <c r="E141" s="133" t="s">
        <v>4285</v>
      </c>
      <c r="F141" s="134" t="s">
        <v>4286</v>
      </c>
      <c r="G141" s="135" t="s">
        <v>312</v>
      </c>
      <c r="H141" s="136">
        <v>1</v>
      </c>
      <c r="I141" s="137"/>
      <c r="J141" s="138">
        <f t="shared" si="10"/>
        <v>0</v>
      </c>
      <c r="K141" s="134" t="s">
        <v>19</v>
      </c>
      <c r="L141" s="33"/>
      <c r="M141" s="192" t="s">
        <v>19</v>
      </c>
      <c r="N141" s="193" t="s">
        <v>46</v>
      </c>
      <c r="O141" s="194"/>
      <c r="P141" s="195">
        <f t="shared" si="11"/>
        <v>0</v>
      </c>
      <c r="Q141" s="195">
        <v>0</v>
      </c>
      <c r="R141" s="195">
        <f t="shared" si="12"/>
        <v>0</v>
      </c>
      <c r="S141" s="195">
        <v>0</v>
      </c>
      <c r="T141" s="196">
        <f t="shared" si="13"/>
        <v>0</v>
      </c>
      <c r="AR141" s="143" t="s">
        <v>175</v>
      </c>
      <c r="AT141" s="143" t="s">
        <v>170</v>
      </c>
      <c r="AU141" s="143" t="s">
        <v>82</v>
      </c>
      <c r="AY141" s="18" t="s">
        <v>167</v>
      </c>
      <c r="BE141" s="144">
        <f t="shared" si="14"/>
        <v>0</v>
      </c>
      <c r="BF141" s="144">
        <f t="shared" si="15"/>
        <v>0</v>
      </c>
      <c r="BG141" s="144">
        <f t="shared" si="16"/>
        <v>0</v>
      </c>
      <c r="BH141" s="144">
        <f t="shared" si="17"/>
        <v>0</v>
      </c>
      <c r="BI141" s="144">
        <f t="shared" si="18"/>
        <v>0</v>
      </c>
      <c r="BJ141" s="18" t="s">
        <v>90</v>
      </c>
      <c r="BK141" s="144">
        <f t="shared" si="19"/>
        <v>0</v>
      </c>
      <c r="BL141" s="18" t="s">
        <v>175</v>
      </c>
      <c r="BM141" s="143" t="s">
        <v>901</v>
      </c>
    </row>
    <row r="142" spans="2:12" s="1" customFormat="1" ht="6.95" customHeight="1">
      <c r="B142" s="42"/>
      <c r="C142" s="43"/>
      <c r="D142" s="43"/>
      <c r="E142" s="43"/>
      <c r="F142" s="43"/>
      <c r="G142" s="43"/>
      <c r="H142" s="43"/>
      <c r="I142" s="43"/>
      <c r="J142" s="43"/>
      <c r="K142" s="43"/>
      <c r="L142" s="33"/>
    </row>
  </sheetData>
  <sheetProtection algorithmName="SHA-512" hashValue="LxNUsvDaf+E6spUFIzyAW4CY+lDKJXOoVqazqrr4KM2WM/xv9BlUIKFJjUmMatwVxlSWIf88cK9TtdK0tC3ssQ==" saltValue="mPPbcDJhL0akJfDTEVOqq497Yt/30PEYBqVY+DCRqXFGB/6AZJi9U9rGMvUOqUmSNsicwqZA6Qnqrj9hkz59rQ==" spinCount="100000" sheet="1" objects="1" scenarios="1" formatColumns="0" formatRows="0" autoFilter="0"/>
  <autoFilter ref="C99:K141"/>
  <mergeCells count="15">
    <mergeCell ref="E86:H86"/>
    <mergeCell ref="E90:H90"/>
    <mergeCell ref="E88:H88"/>
    <mergeCell ref="E92:H92"/>
    <mergeCell ref="L2:V2"/>
    <mergeCell ref="E31:H31"/>
    <mergeCell ref="E52:H52"/>
    <mergeCell ref="E56:H56"/>
    <mergeCell ref="E54:H54"/>
    <mergeCell ref="E58:H58"/>
    <mergeCell ref="E7:H7"/>
    <mergeCell ref="E11:H11"/>
    <mergeCell ref="E9:H9"/>
    <mergeCell ref="E13:H13"/>
    <mergeCell ref="E22:H2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BM28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125</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s="1" customFormat="1" ht="12" customHeight="1">
      <c r="B8" s="33"/>
      <c r="D8" s="28" t="s">
        <v>138</v>
      </c>
      <c r="L8" s="33"/>
    </row>
    <row r="9" spans="2:12" s="1" customFormat="1" ht="16.5" customHeight="1">
      <c r="B9" s="33"/>
      <c r="E9" s="288" t="s">
        <v>4287</v>
      </c>
      <c r="F9" s="327"/>
      <c r="G9" s="327"/>
      <c r="H9" s="327"/>
      <c r="L9" s="33"/>
    </row>
    <row r="10" spans="2:12" s="1" customFormat="1" ht="11.25">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23. 11. 2023</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19</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28" t="str">
        <f>'Rekapitulace stavby'!E14</f>
        <v>Vyplň údaj</v>
      </c>
      <c r="F18" s="294"/>
      <c r="G18" s="294"/>
      <c r="H18" s="294"/>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19</v>
      </c>
      <c r="L21" s="33"/>
    </row>
    <row r="22" spans="2:12" s="1" customFormat="1" ht="6.95" customHeight="1">
      <c r="B22" s="33"/>
      <c r="L22" s="33"/>
    </row>
    <row r="23" spans="2:12" s="1" customFormat="1" ht="12" customHeight="1">
      <c r="B23" s="33"/>
      <c r="D23" s="28" t="s">
        <v>36</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38</v>
      </c>
      <c r="L26" s="33"/>
    </row>
    <row r="27" spans="2:12" s="7" customFormat="1" ht="47.25" customHeight="1">
      <c r="B27" s="92"/>
      <c r="E27" s="299" t="s">
        <v>39</v>
      </c>
      <c r="F27" s="299"/>
      <c r="G27" s="299"/>
      <c r="H27" s="299"/>
      <c r="L27" s="92"/>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3" t="s">
        <v>40</v>
      </c>
      <c r="J30" s="64">
        <f>ROUND(J88,2)</f>
        <v>0</v>
      </c>
      <c r="L30" s="33"/>
    </row>
    <row r="31" spans="2:12" s="1" customFormat="1" ht="6.95" customHeight="1">
      <c r="B31" s="33"/>
      <c r="D31" s="51"/>
      <c r="E31" s="51"/>
      <c r="F31" s="51"/>
      <c r="G31" s="51"/>
      <c r="H31" s="51"/>
      <c r="I31" s="51"/>
      <c r="J31" s="51"/>
      <c r="K31" s="51"/>
      <c r="L31" s="33"/>
    </row>
    <row r="32" spans="2:12" s="1" customFormat="1" ht="14.45" customHeight="1">
      <c r="B32" s="33"/>
      <c r="F32" s="36" t="s">
        <v>42</v>
      </c>
      <c r="I32" s="36" t="s">
        <v>41</v>
      </c>
      <c r="J32" s="36" t="s">
        <v>43</v>
      </c>
      <c r="L32" s="33"/>
    </row>
    <row r="33" spans="2:12" s="1" customFormat="1" ht="14.45" customHeight="1">
      <c r="B33" s="33"/>
      <c r="D33" s="53" t="s">
        <v>44</v>
      </c>
      <c r="E33" s="28" t="s">
        <v>45</v>
      </c>
      <c r="F33" s="84">
        <f>ROUND((SUM(BE88:BE279)),2)</f>
        <v>0</v>
      </c>
      <c r="I33" s="94">
        <v>0.21</v>
      </c>
      <c r="J33" s="84">
        <f>ROUND(((SUM(BE88:BE279))*I33),2)</f>
        <v>0</v>
      </c>
      <c r="L33" s="33"/>
    </row>
    <row r="34" spans="2:12" s="1" customFormat="1" ht="14.45" customHeight="1">
      <c r="B34" s="33"/>
      <c r="E34" s="28" t="s">
        <v>46</v>
      </c>
      <c r="F34" s="84">
        <f>ROUND((SUM(BF88:BF279)),2)</f>
        <v>0</v>
      </c>
      <c r="I34" s="94">
        <v>0.15</v>
      </c>
      <c r="J34" s="84">
        <f>ROUND(((SUM(BF88:BF279))*I34),2)</f>
        <v>0</v>
      </c>
      <c r="L34" s="33"/>
    </row>
    <row r="35" spans="2:12" s="1" customFormat="1" ht="14.45" customHeight="1" hidden="1">
      <c r="B35" s="33"/>
      <c r="E35" s="28" t="s">
        <v>47</v>
      </c>
      <c r="F35" s="84">
        <f>ROUND((SUM(BG88:BG279)),2)</f>
        <v>0</v>
      </c>
      <c r="I35" s="94">
        <v>0.21</v>
      </c>
      <c r="J35" s="84">
        <f>0</f>
        <v>0</v>
      </c>
      <c r="L35" s="33"/>
    </row>
    <row r="36" spans="2:12" s="1" customFormat="1" ht="14.45" customHeight="1" hidden="1">
      <c r="B36" s="33"/>
      <c r="E36" s="28" t="s">
        <v>48</v>
      </c>
      <c r="F36" s="84">
        <f>ROUND((SUM(BH88:BH279)),2)</f>
        <v>0</v>
      </c>
      <c r="I36" s="94">
        <v>0.15</v>
      </c>
      <c r="J36" s="84">
        <f>0</f>
        <v>0</v>
      </c>
      <c r="L36" s="33"/>
    </row>
    <row r="37" spans="2:12" s="1" customFormat="1" ht="14.45" customHeight="1" hidden="1">
      <c r="B37" s="33"/>
      <c r="E37" s="28" t="s">
        <v>49</v>
      </c>
      <c r="F37" s="84">
        <f>ROUND((SUM(BI88:BI279)),2)</f>
        <v>0</v>
      </c>
      <c r="I37" s="94">
        <v>0</v>
      </c>
      <c r="J37" s="84">
        <f>0</f>
        <v>0</v>
      </c>
      <c r="L37" s="33"/>
    </row>
    <row r="38" spans="2:12" s="1" customFormat="1" ht="6.95" customHeight="1">
      <c r="B38" s="33"/>
      <c r="L38" s="33"/>
    </row>
    <row r="39" spans="2:12" s="1" customFormat="1" ht="25.35" customHeight="1">
      <c r="B39" s="33"/>
      <c r="C39" s="95"/>
      <c r="D39" s="96" t="s">
        <v>50</v>
      </c>
      <c r="E39" s="55"/>
      <c r="F39" s="55"/>
      <c r="G39" s="97" t="s">
        <v>51</v>
      </c>
      <c r="H39" s="98" t="s">
        <v>52</v>
      </c>
      <c r="I39" s="55"/>
      <c r="J39" s="99">
        <f>SUM(J30:J37)</f>
        <v>0</v>
      </c>
      <c r="K39" s="100"/>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140</v>
      </c>
      <c r="L45" s="33"/>
    </row>
    <row r="46" spans="2:12" s="1" customFormat="1" ht="6.95" customHeight="1">
      <c r="B46" s="33"/>
      <c r="L46" s="33"/>
    </row>
    <row r="47" spans="2:12" s="1" customFormat="1" ht="12" customHeight="1">
      <c r="B47" s="33"/>
      <c r="C47" s="28" t="s">
        <v>16</v>
      </c>
      <c r="L47" s="33"/>
    </row>
    <row r="48" spans="2:12" s="1" customFormat="1" ht="16.5" customHeight="1">
      <c r="B48" s="33"/>
      <c r="E48" s="325" t="str">
        <f>E7</f>
        <v>Nástavba na objektu DPS Malkovského 603</v>
      </c>
      <c r="F48" s="326"/>
      <c r="G48" s="326"/>
      <c r="H48" s="326"/>
      <c r="L48" s="33"/>
    </row>
    <row r="49" spans="2:12" s="1" customFormat="1" ht="12" customHeight="1">
      <c r="B49" s="33"/>
      <c r="C49" s="28" t="s">
        <v>138</v>
      </c>
      <c r="L49" s="33"/>
    </row>
    <row r="50" spans="2:12" s="1" customFormat="1" ht="16.5" customHeight="1">
      <c r="B50" s="33"/>
      <c r="E50" s="288" t="str">
        <f>E9</f>
        <v>SO 01_C - Zpevněné plochy a oplocení</v>
      </c>
      <c r="F50" s="327"/>
      <c r="G50" s="327"/>
      <c r="H50" s="327"/>
      <c r="L50" s="33"/>
    </row>
    <row r="51" spans="2:12" s="1" customFormat="1" ht="6.95" customHeight="1">
      <c r="B51" s="33"/>
      <c r="L51" s="33"/>
    </row>
    <row r="52" spans="2:12" s="1" customFormat="1" ht="12" customHeight="1">
      <c r="B52" s="33"/>
      <c r="C52" s="28" t="s">
        <v>21</v>
      </c>
      <c r="F52" s="26" t="str">
        <f>F12</f>
        <v>Malkovského 603, Letňany</v>
      </c>
      <c r="I52" s="28" t="s">
        <v>23</v>
      </c>
      <c r="J52" s="50" t="str">
        <f>IF(J12="","",J12)</f>
        <v>23. 11. 2023</v>
      </c>
      <c r="L52" s="33"/>
    </row>
    <row r="53" spans="2:12" s="1" customFormat="1" ht="6.95" customHeight="1">
      <c r="B53" s="33"/>
      <c r="L53" s="33"/>
    </row>
    <row r="54" spans="2:12" s="1" customFormat="1" ht="25.7" customHeight="1">
      <c r="B54" s="33"/>
      <c r="C54" s="28" t="s">
        <v>25</v>
      </c>
      <c r="F54" s="26" t="str">
        <f>E15</f>
        <v>Městská část Praha 18</v>
      </c>
      <c r="I54" s="28" t="s">
        <v>32</v>
      </c>
      <c r="J54" s="31" t="str">
        <f>E21</f>
        <v>Architektonická kancelář Křivka s.r.o.</v>
      </c>
      <c r="L54" s="33"/>
    </row>
    <row r="55" spans="2:12" s="1" customFormat="1" ht="15.2" customHeight="1">
      <c r="B55" s="33"/>
      <c r="C55" s="28" t="s">
        <v>30</v>
      </c>
      <c r="F55" s="26" t="str">
        <f>IF(E18="","",E18)</f>
        <v>Vyplň údaj</v>
      </c>
      <c r="I55" s="28" t="s">
        <v>36</v>
      </c>
      <c r="J55" s="31" t="str">
        <f>E24</f>
        <v xml:space="preserve"> </v>
      </c>
      <c r="L55" s="33"/>
    </row>
    <row r="56" spans="2:12" s="1" customFormat="1" ht="10.35" customHeight="1">
      <c r="B56" s="33"/>
      <c r="L56" s="33"/>
    </row>
    <row r="57" spans="2:12" s="1" customFormat="1" ht="29.25" customHeight="1">
      <c r="B57" s="33"/>
      <c r="C57" s="101" t="s">
        <v>141</v>
      </c>
      <c r="D57" s="95"/>
      <c r="E57" s="95"/>
      <c r="F57" s="95"/>
      <c r="G57" s="95"/>
      <c r="H57" s="95"/>
      <c r="I57" s="95"/>
      <c r="J57" s="102" t="s">
        <v>142</v>
      </c>
      <c r="K57" s="95"/>
      <c r="L57" s="33"/>
    </row>
    <row r="58" spans="2:12" s="1" customFormat="1" ht="10.35" customHeight="1">
      <c r="B58" s="33"/>
      <c r="L58" s="33"/>
    </row>
    <row r="59" spans="2:47" s="1" customFormat="1" ht="22.9" customHeight="1">
      <c r="B59" s="33"/>
      <c r="C59" s="103" t="s">
        <v>72</v>
      </c>
      <c r="J59" s="64">
        <f>J88</f>
        <v>0</v>
      </c>
      <c r="L59" s="33"/>
      <c r="AU59" s="18" t="s">
        <v>143</v>
      </c>
    </row>
    <row r="60" spans="2:12" s="8" customFormat="1" ht="24.95" customHeight="1">
      <c r="B60" s="104"/>
      <c r="D60" s="105" t="s">
        <v>144</v>
      </c>
      <c r="E60" s="106"/>
      <c r="F60" s="106"/>
      <c r="G60" s="106"/>
      <c r="H60" s="106"/>
      <c r="I60" s="106"/>
      <c r="J60" s="107">
        <f>J89</f>
        <v>0</v>
      </c>
      <c r="L60" s="104"/>
    </row>
    <row r="61" spans="2:12" s="9" customFormat="1" ht="19.9" customHeight="1">
      <c r="B61" s="108"/>
      <c r="D61" s="109" t="s">
        <v>1909</v>
      </c>
      <c r="E61" s="110"/>
      <c r="F61" s="110"/>
      <c r="G61" s="110"/>
      <c r="H61" s="110"/>
      <c r="I61" s="110"/>
      <c r="J61" s="111">
        <f>J90</f>
        <v>0</v>
      </c>
      <c r="L61" s="108"/>
    </row>
    <row r="62" spans="2:12" s="9" customFormat="1" ht="19.9" customHeight="1">
      <c r="B62" s="108"/>
      <c r="D62" s="109" t="s">
        <v>4288</v>
      </c>
      <c r="E62" s="110"/>
      <c r="F62" s="110"/>
      <c r="G62" s="110"/>
      <c r="H62" s="110"/>
      <c r="I62" s="110"/>
      <c r="J62" s="111">
        <f>J129</f>
        <v>0</v>
      </c>
      <c r="L62" s="108"/>
    </row>
    <row r="63" spans="2:12" s="9" customFormat="1" ht="19.9" customHeight="1">
      <c r="B63" s="108"/>
      <c r="D63" s="109" t="s">
        <v>499</v>
      </c>
      <c r="E63" s="110"/>
      <c r="F63" s="110"/>
      <c r="G63" s="110"/>
      <c r="H63" s="110"/>
      <c r="I63" s="110"/>
      <c r="J63" s="111">
        <f>J180</f>
        <v>0</v>
      </c>
      <c r="L63" s="108"/>
    </row>
    <row r="64" spans="2:12" s="9" customFormat="1" ht="19.9" customHeight="1">
      <c r="B64" s="108"/>
      <c r="D64" s="109" t="s">
        <v>145</v>
      </c>
      <c r="E64" s="110"/>
      <c r="F64" s="110"/>
      <c r="G64" s="110"/>
      <c r="H64" s="110"/>
      <c r="I64" s="110"/>
      <c r="J64" s="111">
        <f>J191</f>
        <v>0</v>
      </c>
      <c r="L64" s="108"/>
    </row>
    <row r="65" spans="2:12" s="9" customFormat="1" ht="19.9" customHeight="1">
      <c r="B65" s="108"/>
      <c r="D65" s="109" t="s">
        <v>146</v>
      </c>
      <c r="E65" s="110"/>
      <c r="F65" s="110"/>
      <c r="G65" s="110"/>
      <c r="H65" s="110"/>
      <c r="I65" s="110"/>
      <c r="J65" s="111">
        <f>J226</f>
        <v>0</v>
      </c>
      <c r="L65" s="108"/>
    </row>
    <row r="66" spans="2:12" s="9" customFormat="1" ht="19.9" customHeight="1">
      <c r="B66" s="108"/>
      <c r="D66" s="109" t="s">
        <v>500</v>
      </c>
      <c r="E66" s="110"/>
      <c r="F66" s="110"/>
      <c r="G66" s="110"/>
      <c r="H66" s="110"/>
      <c r="I66" s="110"/>
      <c r="J66" s="111">
        <f>J253</f>
        <v>0</v>
      </c>
      <c r="L66" s="108"/>
    </row>
    <row r="67" spans="2:12" s="8" customFormat="1" ht="24.95" customHeight="1">
      <c r="B67" s="104"/>
      <c r="D67" s="105" t="s">
        <v>147</v>
      </c>
      <c r="E67" s="106"/>
      <c r="F67" s="106"/>
      <c r="G67" s="106"/>
      <c r="H67" s="106"/>
      <c r="I67" s="106"/>
      <c r="J67" s="107">
        <f>J256</f>
        <v>0</v>
      </c>
      <c r="L67" s="104"/>
    </row>
    <row r="68" spans="2:12" s="9" customFormat="1" ht="19.9" customHeight="1">
      <c r="B68" s="108"/>
      <c r="D68" s="109" t="s">
        <v>504</v>
      </c>
      <c r="E68" s="110"/>
      <c r="F68" s="110"/>
      <c r="G68" s="110"/>
      <c r="H68" s="110"/>
      <c r="I68" s="110"/>
      <c r="J68" s="111">
        <f>J257</f>
        <v>0</v>
      </c>
      <c r="L68" s="108"/>
    </row>
    <row r="69" spans="2:12" s="1" customFormat="1" ht="21.75" customHeight="1">
      <c r="B69" s="33"/>
      <c r="L69" s="33"/>
    </row>
    <row r="70" spans="2:12" s="1" customFormat="1" ht="6.95" customHeight="1">
      <c r="B70" s="42"/>
      <c r="C70" s="43"/>
      <c r="D70" s="43"/>
      <c r="E70" s="43"/>
      <c r="F70" s="43"/>
      <c r="G70" s="43"/>
      <c r="H70" s="43"/>
      <c r="I70" s="43"/>
      <c r="J70" s="43"/>
      <c r="K70" s="43"/>
      <c r="L70" s="33"/>
    </row>
    <row r="74" spans="2:12" s="1" customFormat="1" ht="6.95" customHeight="1">
      <c r="B74" s="44"/>
      <c r="C74" s="45"/>
      <c r="D74" s="45"/>
      <c r="E74" s="45"/>
      <c r="F74" s="45"/>
      <c r="G74" s="45"/>
      <c r="H74" s="45"/>
      <c r="I74" s="45"/>
      <c r="J74" s="45"/>
      <c r="K74" s="45"/>
      <c r="L74" s="33"/>
    </row>
    <row r="75" spans="2:12" s="1" customFormat="1" ht="24.95" customHeight="1">
      <c r="B75" s="33"/>
      <c r="C75" s="22" t="s">
        <v>152</v>
      </c>
      <c r="L75" s="33"/>
    </row>
    <row r="76" spans="2:12" s="1" customFormat="1" ht="6.95" customHeight="1">
      <c r="B76" s="33"/>
      <c r="L76" s="33"/>
    </row>
    <row r="77" spans="2:12" s="1" customFormat="1" ht="12" customHeight="1">
      <c r="B77" s="33"/>
      <c r="C77" s="28" t="s">
        <v>16</v>
      </c>
      <c r="L77" s="33"/>
    </row>
    <row r="78" spans="2:12" s="1" customFormat="1" ht="16.5" customHeight="1">
      <c r="B78" s="33"/>
      <c r="E78" s="325" t="str">
        <f>E7</f>
        <v>Nástavba na objektu DPS Malkovského 603</v>
      </c>
      <c r="F78" s="326"/>
      <c r="G78" s="326"/>
      <c r="H78" s="326"/>
      <c r="L78" s="33"/>
    </row>
    <row r="79" spans="2:12" s="1" customFormat="1" ht="12" customHeight="1">
      <c r="B79" s="33"/>
      <c r="C79" s="28" t="s">
        <v>138</v>
      </c>
      <c r="L79" s="33"/>
    </row>
    <row r="80" spans="2:12" s="1" customFormat="1" ht="16.5" customHeight="1">
      <c r="B80" s="33"/>
      <c r="E80" s="288" t="str">
        <f>E9</f>
        <v>SO 01_C - Zpevněné plochy a oplocení</v>
      </c>
      <c r="F80" s="327"/>
      <c r="G80" s="327"/>
      <c r="H80" s="327"/>
      <c r="L80" s="33"/>
    </row>
    <row r="81" spans="2:12" s="1" customFormat="1" ht="6.95" customHeight="1">
      <c r="B81" s="33"/>
      <c r="L81" s="33"/>
    </row>
    <row r="82" spans="2:12" s="1" customFormat="1" ht="12" customHeight="1">
      <c r="B82" s="33"/>
      <c r="C82" s="28" t="s">
        <v>21</v>
      </c>
      <c r="F82" s="26" t="str">
        <f>F12</f>
        <v>Malkovského 603, Letňany</v>
      </c>
      <c r="I82" s="28" t="s">
        <v>23</v>
      </c>
      <c r="J82" s="50" t="str">
        <f>IF(J12="","",J12)</f>
        <v>23. 11. 2023</v>
      </c>
      <c r="L82" s="33"/>
    </row>
    <row r="83" spans="2:12" s="1" customFormat="1" ht="6.95" customHeight="1">
      <c r="B83" s="33"/>
      <c r="L83" s="33"/>
    </row>
    <row r="84" spans="2:12" s="1" customFormat="1" ht="25.7" customHeight="1">
      <c r="B84" s="33"/>
      <c r="C84" s="28" t="s">
        <v>25</v>
      </c>
      <c r="F84" s="26" t="str">
        <f>E15</f>
        <v>Městská část Praha 18</v>
      </c>
      <c r="I84" s="28" t="s">
        <v>32</v>
      </c>
      <c r="J84" s="31" t="str">
        <f>E21</f>
        <v>Architektonická kancelář Křivka s.r.o.</v>
      </c>
      <c r="L84" s="33"/>
    </row>
    <row r="85" spans="2:12" s="1" customFormat="1" ht="15.2" customHeight="1">
      <c r="B85" s="33"/>
      <c r="C85" s="28" t="s">
        <v>30</v>
      </c>
      <c r="F85" s="26" t="str">
        <f>IF(E18="","",E18)</f>
        <v>Vyplň údaj</v>
      </c>
      <c r="I85" s="28" t="s">
        <v>36</v>
      </c>
      <c r="J85" s="31" t="str">
        <f>E24</f>
        <v xml:space="preserve"> </v>
      </c>
      <c r="L85" s="33"/>
    </row>
    <row r="86" spans="2:12" s="1" customFormat="1" ht="10.35" customHeight="1">
      <c r="B86" s="33"/>
      <c r="L86" s="33"/>
    </row>
    <row r="87" spans="2:20" s="10" customFormat="1" ht="29.25" customHeight="1">
      <c r="B87" s="112"/>
      <c r="C87" s="113" t="s">
        <v>153</v>
      </c>
      <c r="D87" s="114" t="s">
        <v>59</v>
      </c>
      <c r="E87" s="114" t="s">
        <v>55</v>
      </c>
      <c r="F87" s="114" t="s">
        <v>56</v>
      </c>
      <c r="G87" s="114" t="s">
        <v>154</v>
      </c>
      <c r="H87" s="114" t="s">
        <v>155</v>
      </c>
      <c r="I87" s="114" t="s">
        <v>156</v>
      </c>
      <c r="J87" s="114" t="s">
        <v>142</v>
      </c>
      <c r="K87" s="115" t="s">
        <v>157</v>
      </c>
      <c r="L87" s="112"/>
      <c r="M87" s="57" t="s">
        <v>19</v>
      </c>
      <c r="N87" s="58" t="s">
        <v>44</v>
      </c>
      <c r="O87" s="58" t="s">
        <v>158</v>
      </c>
      <c r="P87" s="58" t="s">
        <v>159</v>
      </c>
      <c r="Q87" s="58" t="s">
        <v>160</v>
      </c>
      <c r="R87" s="58" t="s">
        <v>161</v>
      </c>
      <c r="S87" s="58" t="s">
        <v>162</v>
      </c>
      <c r="T87" s="59" t="s">
        <v>163</v>
      </c>
    </row>
    <row r="88" spans="2:63" s="1" customFormat="1" ht="22.9" customHeight="1">
      <c r="B88" s="33"/>
      <c r="C88" s="62" t="s">
        <v>164</v>
      </c>
      <c r="J88" s="116">
        <f>BK88</f>
        <v>0</v>
      </c>
      <c r="L88" s="33"/>
      <c r="M88" s="60"/>
      <c r="N88" s="51"/>
      <c r="O88" s="51"/>
      <c r="P88" s="117">
        <f>P89+P256</f>
        <v>0</v>
      </c>
      <c r="Q88" s="51"/>
      <c r="R88" s="117">
        <f>R89+R256</f>
        <v>135.07673567999998</v>
      </c>
      <c r="S88" s="51"/>
      <c r="T88" s="118">
        <f>T89+T256</f>
        <v>300.5776725</v>
      </c>
      <c r="AT88" s="18" t="s">
        <v>73</v>
      </c>
      <c r="AU88" s="18" t="s">
        <v>143</v>
      </c>
      <c r="BK88" s="119">
        <f>BK89+BK256</f>
        <v>0</v>
      </c>
    </row>
    <row r="89" spans="2:63" s="11" customFormat="1" ht="25.9" customHeight="1">
      <c r="B89" s="120"/>
      <c r="D89" s="121" t="s">
        <v>73</v>
      </c>
      <c r="E89" s="122" t="s">
        <v>165</v>
      </c>
      <c r="F89" s="122" t="s">
        <v>166</v>
      </c>
      <c r="I89" s="123"/>
      <c r="J89" s="124">
        <f>BK89</f>
        <v>0</v>
      </c>
      <c r="L89" s="120"/>
      <c r="M89" s="125"/>
      <c r="P89" s="126">
        <f>P90+P129+P180+P191+P226+P253</f>
        <v>0</v>
      </c>
      <c r="R89" s="126">
        <f>R90+R129+R180+R191+R226+R253</f>
        <v>135.07469568</v>
      </c>
      <c r="T89" s="127">
        <f>T90+T129+T180+T191+T226+T253</f>
        <v>300.5776725</v>
      </c>
      <c r="AR89" s="121" t="s">
        <v>82</v>
      </c>
      <c r="AT89" s="128" t="s">
        <v>73</v>
      </c>
      <c r="AU89" s="128" t="s">
        <v>74</v>
      </c>
      <c r="AY89" s="121" t="s">
        <v>167</v>
      </c>
      <c r="BK89" s="129">
        <f>BK90+BK129+BK180+BK191+BK226+BK253</f>
        <v>0</v>
      </c>
    </row>
    <row r="90" spans="2:63" s="11" customFormat="1" ht="22.9" customHeight="1">
      <c r="B90" s="120"/>
      <c r="D90" s="121" t="s">
        <v>73</v>
      </c>
      <c r="E90" s="130" t="s">
        <v>82</v>
      </c>
      <c r="F90" s="130" t="s">
        <v>1915</v>
      </c>
      <c r="I90" s="123"/>
      <c r="J90" s="131">
        <f>BK90</f>
        <v>0</v>
      </c>
      <c r="L90" s="120"/>
      <c r="M90" s="125"/>
      <c r="P90" s="126">
        <f>SUM(P91:P128)</f>
        <v>0</v>
      </c>
      <c r="R90" s="126">
        <f>SUM(R91:R128)</f>
        <v>0</v>
      </c>
      <c r="T90" s="127">
        <f>SUM(T91:T128)</f>
        <v>289.5</v>
      </c>
      <c r="AR90" s="121" t="s">
        <v>82</v>
      </c>
      <c r="AT90" s="128" t="s">
        <v>73</v>
      </c>
      <c r="AU90" s="128" t="s">
        <v>82</v>
      </c>
      <c r="AY90" s="121" t="s">
        <v>167</v>
      </c>
      <c r="BK90" s="129">
        <f>SUM(BK91:BK128)</f>
        <v>0</v>
      </c>
    </row>
    <row r="91" spans="2:65" s="1" customFormat="1" ht="37.9" customHeight="1">
      <c r="B91" s="33"/>
      <c r="C91" s="132" t="s">
        <v>82</v>
      </c>
      <c r="D91" s="132" t="s">
        <v>170</v>
      </c>
      <c r="E91" s="133" t="s">
        <v>4289</v>
      </c>
      <c r="F91" s="134" t="s">
        <v>4290</v>
      </c>
      <c r="G91" s="135" t="s">
        <v>173</v>
      </c>
      <c r="H91" s="136">
        <v>340</v>
      </c>
      <c r="I91" s="137"/>
      <c r="J91" s="138">
        <f>ROUND(I91*H91,2)</f>
        <v>0</v>
      </c>
      <c r="K91" s="134" t="s">
        <v>174</v>
      </c>
      <c r="L91" s="33"/>
      <c r="M91" s="139" t="s">
        <v>19</v>
      </c>
      <c r="N91" s="140" t="s">
        <v>46</v>
      </c>
      <c r="P91" s="141">
        <f>O91*H91</f>
        <v>0</v>
      </c>
      <c r="Q91" s="141">
        <v>0</v>
      </c>
      <c r="R91" s="141">
        <f>Q91*H91</f>
        <v>0</v>
      </c>
      <c r="S91" s="141">
        <v>0.26</v>
      </c>
      <c r="T91" s="142">
        <f>S91*H91</f>
        <v>88.4</v>
      </c>
      <c r="AR91" s="143" t="s">
        <v>175</v>
      </c>
      <c r="AT91" s="143" t="s">
        <v>170</v>
      </c>
      <c r="AU91" s="143" t="s">
        <v>90</v>
      </c>
      <c r="AY91" s="18" t="s">
        <v>167</v>
      </c>
      <c r="BE91" s="144">
        <f>IF(N91="základní",J91,0)</f>
        <v>0</v>
      </c>
      <c r="BF91" s="144">
        <f>IF(N91="snížená",J91,0)</f>
        <v>0</v>
      </c>
      <c r="BG91" s="144">
        <f>IF(N91="zákl. přenesená",J91,0)</f>
        <v>0</v>
      </c>
      <c r="BH91" s="144">
        <f>IF(N91="sníž. přenesená",J91,0)</f>
        <v>0</v>
      </c>
      <c r="BI91" s="144">
        <f>IF(N91="nulová",J91,0)</f>
        <v>0</v>
      </c>
      <c r="BJ91" s="18" t="s">
        <v>90</v>
      </c>
      <c r="BK91" s="144">
        <f>ROUND(I91*H91,2)</f>
        <v>0</v>
      </c>
      <c r="BL91" s="18" t="s">
        <v>175</v>
      </c>
      <c r="BM91" s="143" t="s">
        <v>4291</v>
      </c>
    </row>
    <row r="92" spans="2:47" s="1" customFormat="1" ht="11.25">
      <c r="B92" s="33"/>
      <c r="D92" s="145" t="s">
        <v>177</v>
      </c>
      <c r="F92" s="146" t="s">
        <v>4292</v>
      </c>
      <c r="I92" s="147"/>
      <c r="L92" s="33"/>
      <c r="M92" s="148"/>
      <c r="T92" s="54"/>
      <c r="AT92" s="18" t="s">
        <v>177</v>
      </c>
      <c r="AU92" s="18" t="s">
        <v>90</v>
      </c>
    </row>
    <row r="93" spans="2:65" s="1" customFormat="1" ht="37.9" customHeight="1">
      <c r="B93" s="33"/>
      <c r="C93" s="132" t="s">
        <v>90</v>
      </c>
      <c r="D93" s="132" t="s">
        <v>170</v>
      </c>
      <c r="E93" s="133" t="s">
        <v>4293</v>
      </c>
      <c r="F93" s="134" t="s">
        <v>4294</v>
      </c>
      <c r="G93" s="135" t="s">
        <v>173</v>
      </c>
      <c r="H93" s="136">
        <v>340</v>
      </c>
      <c r="I93" s="137"/>
      <c r="J93" s="138">
        <f>ROUND(I93*H93,2)</f>
        <v>0</v>
      </c>
      <c r="K93" s="134" t="s">
        <v>174</v>
      </c>
      <c r="L93" s="33"/>
      <c r="M93" s="139" t="s">
        <v>19</v>
      </c>
      <c r="N93" s="140" t="s">
        <v>46</v>
      </c>
      <c r="P93" s="141">
        <f>O93*H93</f>
        <v>0</v>
      </c>
      <c r="Q93" s="141">
        <v>0</v>
      </c>
      <c r="R93" s="141">
        <f>Q93*H93</f>
        <v>0</v>
      </c>
      <c r="S93" s="141">
        <v>0.29</v>
      </c>
      <c r="T93" s="142">
        <f>S93*H93</f>
        <v>98.6</v>
      </c>
      <c r="AR93" s="143" t="s">
        <v>175</v>
      </c>
      <c r="AT93" s="143" t="s">
        <v>170</v>
      </c>
      <c r="AU93" s="143" t="s">
        <v>90</v>
      </c>
      <c r="AY93" s="18" t="s">
        <v>167</v>
      </c>
      <c r="BE93" s="144">
        <f>IF(N93="základní",J93,0)</f>
        <v>0</v>
      </c>
      <c r="BF93" s="144">
        <f>IF(N93="snížená",J93,0)</f>
        <v>0</v>
      </c>
      <c r="BG93" s="144">
        <f>IF(N93="zákl. přenesená",J93,0)</f>
        <v>0</v>
      </c>
      <c r="BH93" s="144">
        <f>IF(N93="sníž. přenesená",J93,0)</f>
        <v>0</v>
      </c>
      <c r="BI93" s="144">
        <f>IF(N93="nulová",J93,0)</f>
        <v>0</v>
      </c>
      <c r="BJ93" s="18" t="s">
        <v>90</v>
      </c>
      <c r="BK93" s="144">
        <f>ROUND(I93*H93,2)</f>
        <v>0</v>
      </c>
      <c r="BL93" s="18" t="s">
        <v>175</v>
      </c>
      <c r="BM93" s="143" t="s">
        <v>4295</v>
      </c>
    </row>
    <row r="94" spans="2:47" s="1" customFormat="1" ht="11.25">
      <c r="B94" s="33"/>
      <c r="D94" s="145" t="s">
        <v>177</v>
      </c>
      <c r="F94" s="146" t="s">
        <v>4296</v>
      </c>
      <c r="I94" s="147"/>
      <c r="L94" s="33"/>
      <c r="M94" s="148"/>
      <c r="T94" s="54"/>
      <c r="AT94" s="18" t="s">
        <v>177</v>
      </c>
      <c r="AU94" s="18" t="s">
        <v>90</v>
      </c>
    </row>
    <row r="95" spans="2:51" s="13" customFormat="1" ht="11.25">
      <c r="B95" s="156"/>
      <c r="D95" s="150" t="s">
        <v>179</v>
      </c>
      <c r="E95" s="157" t="s">
        <v>19</v>
      </c>
      <c r="F95" s="158" t="s">
        <v>4297</v>
      </c>
      <c r="H95" s="159">
        <v>340</v>
      </c>
      <c r="I95" s="160"/>
      <c r="L95" s="156"/>
      <c r="M95" s="161"/>
      <c r="T95" s="162"/>
      <c r="AT95" s="157" t="s">
        <v>179</v>
      </c>
      <c r="AU95" s="157" t="s">
        <v>90</v>
      </c>
      <c r="AV95" s="13" t="s">
        <v>90</v>
      </c>
      <c r="AW95" s="13" t="s">
        <v>35</v>
      </c>
      <c r="AX95" s="13" t="s">
        <v>74</v>
      </c>
      <c r="AY95" s="157" t="s">
        <v>167</v>
      </c>
    </row>
    <row r="96" spans="2:51" s="14" customFormat="1" ht="11.25">
      <c r="B96" s="163"/>
      <c r="D96" s="150" t="s">
        <v>179</v>
      </c>
      <c r="E96" s="164" t="s">
        <v>19</v>
      </c>
      <c r="F96" s="165" t="s">
        <v>200</v>
      </c>
      <c r="H96" s="166">
        <v>340</v>
      </c>
      <c r="I96" s="167"/>
      <c r="L96" s="163"/>
      <c r="M96" s="168"/>
      <c r="T96" s="169"/>
      <c r="AT96" s="164" t="s">
        <v>179</v>
      </c>
      <c r="AU96" s="164" t="s">
        <v>90</v>
      </c>
      <c r="AV96" s="14" t="s">
        <v>175</v>
      </c>
      <c r="AW96" s="14" t="s">
        <v>35</v>
      </c>
      <c r="AX96" s="14" t="s">
        <v>82</v>
      </c>
      <c r="AY96" s="164" t="s">
        <v>167</v>
      </c>
    </row>
    <row r="97" spans="2:65" s="1" customFormat="1" ht="24.2" customHeight="1">
      <c r="B97" s="33"/>
      <c r="C97" s="132" t="s">
        <v>103</v>
      </c>
      <c r="D97" s="132" t="s">
        <v>170</v>
      </c>
      <c r="E97" s="133" t="s">
        <v>4298</v>
      </c>
      <c r="F97" s="134" t="s">
        <v>4299</v>
      </c>
      <c r="G97" s="135" t="s">
        <v>173</v>
      </c>
      <c r="H97" s="136">
        <v>50</v>
      </c>
      <c r="I97" s="137"/>
      <c r="J97" s="138">
        <f>ROUND(I97*H97,2)</f>
        <v>0</v>
      </c>
      <c r="K97" s="134" t="s">
        <v>19</v>
      </c>
      <c r="L97" s="33"/>
      <c r="M97" s="139" t="s">
        <v>19</v>
      </c>
      <c r="N97" s="140" t="s">
        <v>46</v>
      </c>
      <c r="P97" s="141">
        <f>O97*H97</f>
        <v>0</v>
      </c>
      <c r="Q97" s="141">
        <v>0</v>
      </c>
      <c r="R97" s="141">
        <f>Q97*H97</f>
        <v>0</v>
      </c>
      <c r="S97" s="141">
        <v>0.24</v>
      </c>
      <c r="T97" s="142">
        <f>S97*H97</f>
        <v>12</v>
      </c>
      <c r="AR97" s="143" t="s">
        <v>175</v>
      </c>
      <c r="AT97" s="143" t="s">
        <v>170</v>
      </c>
      <c r="AU97" s="143" t="s">
        <v>90</v>
      </c>
      <c r="AY97" s="18" t="s">
        <v>167</v>
      </c>
      <c r="BE97" s="144">
        <f>IF(N97="základní",J97,0)</f>
        <v>0</v>
      </c>
      <c r="BF97" s="144">
        <f>IF(N97="snížená",J97,0)</f>
        <v>0</v>
      </c>
      <c r="BG97" s="144">
        <f>IF(N97="zákl. přenesená",J97,0)</f>
        <v>0</v>
      </c>
      <c r="BH97" s="144">
        <f>IF(N97="sníž. přenesená",J97,0)</f>
        <v>0</v>
      </c>
      <c r="BI97" s="144">
        <f>IF(N97="nulová",J97,0)</f>
        <v>0</v>
      </c>
      <c r="BJ97" s="18" t="s">
        <v>90</v>
      </c>
      <c r="BK97" s="144">
        <f>ROUND(I97*H97,2)</f>
        <v>0</v>
      </c>
      <c r="BL97" s="18" t="s">
        <v>175</v>
      </c>
      <c r="BM97" s="143" t="s">
        <v>4300</v>
      </c>
    </row>
    <row r="98" spans="2:65" s="1" customFormat="1" ht="37.9" customHeight="1">
      <c r="B98" s="33"/>
      <c r="C98" s="132" t="s">
        <v>175</v>
      </c>
      <c r="D98" s="132" t="s">
        <v>170</v>
      </c>
      <c r="E98" s="133" t="s">
        <v>4301</v>
      </c>
      <c r="F98" s="134" t="s">
        <v>4302</v>
      </c>
      <c r="G98" s="135" t="s">
        <v>173</v>
      </c>
      <c r="H98" s="136">
        <v>50</v>
      </c>
      <c r="I98" s="137"/>
      <c r="J98" s="138">
        <f>ROUND(I98*H98,2)</f>
        <v>0</v>
      </c>
      <c r="K98" s="134" t="s">
        <v>174</v>
      </c>
      <c r="L98" s="33"/>
      <c r="M98" s="139" t="s">
        <v>19</v>
      </c>
      <c r="N98" s="140" t="s">
        <v>46</v>
      </c>
      <c r="P98" s="141">
        <f>O98*H98</f>
        <v>0</v>
      </c>
      <c r="Q98" s="141">
        <v>0</v>
      </c>
      <c r="R98" s="141">
        <f>Q98*H98</f>
        <v>0</v>
      </c>
      <c r="S98" s="141">
        <v>0.58</v>
      </c>
      <c r="T98" s="142">
        <f>S98*H98</f>
        <v>28.999999999999996</v>
      </c>
      <c r="AR98" s="143" t="s">
        <v>175</v>
      </c>
      <c r="AT98" s="143" t="s">
        <v>170</v>
      </c>
      <c r="AU98" s="143" t="s">
        <v>90</v>
      </c>
      <c r="AY98" s="18" t="s">
        <v>167</v>
      </c>
      <c r="BE98" s="144">
        <f>IF(N98="základní",J98,0)</f>
        <v>0</v>
      </c>
      <c r="BF98" s="144">
        <f>IF(N98="snížená",J98,0)</f>
        <v>0</v>
      </c>
      <c r="BG98" s="144">
        <f>IF(N98="zákl. přenesená",J98,0)</f>
        <v>0</v>
      </c>
      <c r="BH98" s="144">
        <f>IF(N98="sníž. přenesená",J98,0)</f>
        <v>0</v>
      </c>
      <c r="BI98" s="144">
        <f>IF(N98="nulová",J98,0)</f>
        <v>0</v>
      </c>
      <c r="BJ98" s="18" t="s">
        <v>90</v>
      </c>
      <c r="BK98" s="144">
        <f>ROUND(I98*H98,2)</f>
        <v>0</v>
      </c>
      <c r="BL98" s="18" t="s">
        <v>175</v>
      </c>
      <c r="BM98" s="143" t="s">
        <v>4303</v>
      </c>
    </row>
    <row r="99" spans="2:47" s="1" customFormat="1" ht="11.25">
      <c r="B99" s="33"/>
      <c r="D99" s="145" t="s">
        <v>177</v>
      </c>
      <c r="F99" s="146" t="s">
        <v>4304</v>
      </c>
      <c r="I99" s="147"/>
      <c r="L99" s="33"/>
      <c r="M99" s="148"/>
      <c r="T99" s="54"/>
      <c r="AT99" s="18" t="s">
        <v>177</v>
      </c>
      <c r="AU99" s="18" t="s">
        <v>90</v>
      </c>
    </row>
    <row r="100" spans="2:51" s="13" customFormat="1" ht="11.25">
      <c r="B100" s="156"/>
      <c r="D100" s="150" t="s">
        <v>179</v>
      </c>
      <c r="E100" s="157" t="s">
        <v>19</v>
      </c>
      <c r="F100" s="158" t="s">
        <v>4305</v>
      </c>
      <c r="H100" s="159">
        <v>50</v>
      </c>
      <c r="I100" s="160"/>
      <c r="L100" s="156"/>
      <c r="M100" s="161"/>
      <c r="T100" s="162"/>
      <c r="AT100" s="157" t="s">
        <v>179</v>
      </c>
      <c r="AU100" s="157" t="s">
        <v>90</v>
      </c>
      <c r="AV100" s="13" t="s">
        <v>90</v>
      </c>
      <c r="AW100" s="13" t="s">
        <v>35</v>
      </c>
      <c r="AX100" s="13" t="s">
        <v>74</v>
      </c>
      <c r="AY100" s="157" t="s">
        <v>167</v>
      </c>
    </row>
    <row r="101" spans="2:51" s="14" customFormat="1" ht="11.25">
      <c r="B101" s="163"/>
      <c r="D101" s="150" t="s">
        <v>179</v>
      </c>
      <c r="E101" s="164" t="s">
        <v>19</v>
      </c>
      <c r="F101" s="165" t="s">
        <v>200</v>
      </c>
      <c r="H101" s="166">
        <v>50</v>
      </c>
      <c r="I101" s="167"/>
      <c r="L101" s="163"/>
      <c r="M101" s="168"/>
      <c r="T101" s="169"/>
      <c r="AT101" s="164" t="s">
        <v>179</v>
      </c>
      <c r="AU101" s="164" t="s">
        <v>90</v>
      </c>
      <c r="AV101" s="14" t="s">
        <v>175</v>
      </c>
      <c r="AW101" s="14" t="s">
        <v>35</v>
      </c>
      <c r="AX101" s="14" t="s">
        <v>82</v>
      </c>
      <c r="AY101" s="164" t="s">
        <v>167</v>
      </c>
    </row>
    <row r="102" spans="2:65" s="1" customFormat="1" ht="24.2" customHeight="1">
      <c r="B102" s="33"/>
      <c r="C102" s="132" t="s">
        <v>215</v>
      </c>
      <c r="D102" s="132" t="s">
        <v>170</v>
      </c>
      <c r="E102" s="133" t="s">
        <v>4306</v>
      </c>
      <c r="F102" s="134" t="s">
        <v>4307</v>
      </c>
      <c r="G102" s="135" t="s">
        <v>368</v>
      </c>
      <c r="H102" s="136">
        <v>300</v>
      </c>
      <c r="I102" s="137"/>
      <c r="J102" s="138">
        <f>ROUND(I102*H102,2)</f>
        <v>0</v>
      </c>
      <c r="K102" s="134" t="s">
        <v>174</v>
      </c>
      <c r="L102" s="33"/>
      <c r="M102" s="139" t="s">
        <v>19</v>
      </c>
      <c r="N102" s="140" t="s">
        <v>46</v>
      </c>
      <c r="P102" s="141">
        <f>O102*H102</f>
        <v>0</v>
      </c>
      <c r="Q102" s="141">
        <v>0</v>
      </c>
      <c r="R102" s="141">
        <f>Q102*H102</f>
        <v>0</v>
      </c>
      <c r="S102" s="141">
        <v>0.205</v>
      </c>
      <c r="T102" s="142">
        <f>S102*H102</f>
        <v>61.49999999999999</v>
      </c>
      <c r="AR102" s="143" t="s">
        <v>175</v>
      </c>
      <c r="AT102" s="143" t="s">
        <v>170</v>
      </c>
      <c r="AU102" s="143" t="s">
        <v>90</v>
      </c>
      <c r="AY102" s="18" t="s">
        <v>167</v>
      </c>
      <c r="BE102" s="144">
        <f>IF(N102="základní",J102,0)</f>
        <v>0</v>
      </c>
      <c r="BF102" s="144">
        <f>IF(N102="snížená",J102,0)</f>
        <v>0</v>
      </c>
      <c r="BG102" s="144">
        <f>IF(N102="zákl. přenesená",J102,0)</f>
        <v>0</v>
      </c>
      <c r="BH102" s="144">
        <f>IF(N102="sníž. přenesená",J102,0)</f>
        <v>0</v>
      </c>
      <c r="BI102" s="144">
        <f>IF(N102="nulová",J102,0)</f>
        <v>0</v>
      </c>
      <c r="BJ102" s="18" t="s">
        <v>90</v>
      </c>
      <c r="BK102" s="144">
        <f>ROUND(I102*H102,2)</f>
        <v>0</v>
      </c>
      <c r="BL102" s="18" t="s">
        <v>175</v>
      </c>
      <c r="BM102" s="143" t="s">
        <v>4308</v>
      </c>
    </row>
    <row r="103" spans="2:47" s="1" customFormat="1" ht="11.25">
      <c r="B103" s="33"/>
      <c r="D103" s="145" t="s">
        <v>177</v>
      </c>
      <c r="F103" s="146" t="s">
        <v>4309</v>
      </c>
      <c r="I103" s="147"/>
      <c r="L103" s="33"/>
      <c r="M103" s="148"/>
      <c r="T103" s="54"/>
      <c r="AT103" s="18" t="s">
        <v>177</v>
      </c>
      <c r="AU103" s="18" t="s">
        <v>90</v>
      </c>
    </row>
    <row r="104" spans="2:65" s="1" customFormat="1" ht="16.5" customHeight="1">
      <c r="B104" s="33"/>
      <c r="C104" s="132" t="s">
        <v>223</v>
      </c>
      <c r="D104" s="132" t="s">
        <v>170</v>
      </c>
      <c r="E104" s="133" t="s">
        <v>4310</v>
      </c>
      <c r="F104" s="134" t="s">
        <v>4311</v>
      </c>
      <c r="G104" s="135" t="s">
        <v>218</v>
      </c>
      <c r="H104" s="136">
        <v>105.543</v>
      </c>
      <c r="I104" s="137"/>
      <c r="J104" s="138">
        <f>ROUND(I104*H104,2)</f>
        <v>0</v>
      </c>
      <c r="K104" s="134" t="s">
        <v>174</v>
      </c>
      <c r="L104" s="33"/>
      <c r="M104" s="139" t="s">
        <v>19</v>
      </c>
      <c r="N104" s="140" t="s">
        <v>46</v>
      </c>
      <c r="P104" s="141">
        <f>O104*H104</f>
        <v>0</v>
      </c>
      <c r="Q104" s="141">
        <v>0</v>
      </c>
      <c r="R104" s="141">
        <f>Q104*H104</f>
        <v>0</v>
      </c>
      <c r="S104" s="141">
        <v>0</v>
      </c>
      <c r="T104" s="142">
        <f>S104*H104</f>
        <v>0</v>
      </c>
      <c r="AR104" s="143" t="s">
        <v>175</v>
      </c>
      <c r="AT104" s="143" t="s">
        <v>170</v>
      </c>
      <c r="AU104" s="143" t="s">
        <v>90</v>
      </c>
      <c r="AY104" s="18" t="s">
        <v>167</v>
      </c>
      <c r="BE104" s="144">
        <f>IF(N104="základní",J104,0)</f>
        <v>0</v>
      </c>
      <c r="BF104" s="144">
        <f>IF(N104="snížená",J104,0)</f>
        <v>0</v>
      </c>
      <c r="BG104" s="144">
        <f>IF(N104="zákl. přenesená",J104,0)</f>
        <v>0</v>
      </c>
      <c r="BH104" s="144">
        <f>IF(N104="sníž. přenesená",J104,0)</f>
        <v>0</v>
      </c>
      <c r="BI104" s="144">
        <f>IF(N104="nulová",J104,0)</f>
        <v>0</v>
      </c>
      <c r="BJ104" s="18" t="s">
        <v>90</v>
      </c>
      <c r="BK104" s="144">
        <f>ROUND(I104*H104,2)</f>
        <v>0</v>
      </c>
      <c r="BL104" s="18" t="s">
        <v>175</v>
      </c>
      <c r="BM104" s="143" t="s">
        <v>4312</v>
      </c>
    </row>
    <row r="105" spans="2:47" s="1" customFormat="1" ht="11.25">
      <c r="B105" s="33"/>
      <c r="D105" s="145" t="s">
        <v>177</v>
      </c>
      <c r="F105" s="146" t="s">
        <v>4313</v>
      </c>
      <c r="I105" s="147"/>
      <c r="L105" s="33"/>
      <c r="M105" s="148"/>
      <c r="T105" s="54"/>
      <c r="AT105" s="18" t="s">
        <v>177</v>
      </c>
      <c r="AU105" s="18" t="s">
        <v>90</v>
      </c>
    </row>
    <row r="106" spans="2:51" s="13" customFormat="1" ht="11.25">
      <c r="B106" s="156"/>
      <c r="D106" s="150" t="s">
        <v>179</v>
      </c>
      <c r="E106" s="157" t="s">
        <v>19</v>
      </c>
      <c r="F106" s="158" t="s">
        <v>4314</v>
      </c>
      <c r="H106" s="159">
        <v>65.539</v>
      </c>
      <c r="I106" s="160"/>
      <c r="L106" s="156"/>
      <c r="M106" s="161"/>
      <c r="T106" s="162"/>
      <c r="AT106" s="157" t="s">
        <v>179</v>
      </c>
      <c r="AU106" s="157" t="s">
        <v>90</v>
      </c>
      <c r="AV106" s="13" t="s">
        <v>90</v>
      </c>
      <c r="AW106" s="13" t="s">
        <v>35</v>
      </c>
      <c r="AX106" s="13" t="s">
        <v>74</v>
      </c>
      <c r="AY106" s="157" t="s">
        <v>167</v>
      </c>
    </row>
    <row r="107" spans="2:51" s="13" customFormat="1" ht="11.25">
      <c r="B107" s="156"/>
      <c r="D107" s="150" t="s">
        <v>179</v>
      </c>
      <c r="E107" s="157" t="s">
        <v>19</v>
      </c>
      <c r="F107" s="158" t="s">
        <v>4315</v>
      </c>
      <c r="H107" s="159">
        <v>25.061</v>
      </c>
      <c r="I107" s="160"/>
      <c r="L107" s="156"/>
      <c r="M107" s="161"/>
      <c r="T107" s="162"/>
      <c r="AT107" s="157" t="s">
        <v>179</v>
      </c>
      <c r="AU107" s="157" t="s">
        <v>90</v>
      </c>
      <c r="AV107" s="13" t="s">
        <v>90</v>
      </c>
      <c r="AW107" s="13" t="s">
        <v>35</v>
      </c>
      <c r="AX107" s="13" t="s">
        <v>74</v>
      </c>
      <c r="AY107" s="157" t="s">
        <v>167</v>
      </c>
    </row>
    <row r="108" spans="2:51" s="13" customFormat="1" ht="11.25">
      <c r="B108" s="156"/>
      <c r="D108" s="150" t="s">
        <v>179</v>
      </c>
      <c r="E108" s="157" t="s">
        <v>19</v>
      </c>
      <c r="F108" s="158" t="s">
        <v>4316</v>
      </c>
      <c r="H108" s="159">
        <v>14.943</v>
      </c>
      <c r="I108" s="160"/>
      <c r="L108" s="156"/>
      <c r="M108" s="161"/>
      <c r="T108" s="162"/>
      <c r="AT108" s="157" t="s">
        <v>179</v>
      </c>
      <c r="AU108" s="157" t="s">
        <v>90</v>
      </c>
      <c r="AV108" s="13" t="s">
        <v>90</v>
      </c>
      <c r="AW108" s="13" t="s">
        <v>35</v>
      </c>
      <c r="AX108" s="13" t="s">
        <v>74</v>
      </c>
      <c r="AY108" s="157" t="s">
        <v>167</v>
      </c>
    </row>
    <row r="109" spans="2:51" s="14" customFormat="1" ht="11.25">
      <c r="B109" s="163"/>
      <c r="D109" s="150" t="s">
        <v>179</v>
      </c>
      <c r="E109" s="164" t="s">
        <v>19</v>
      </c>
      <c r="F109" s="165" t="s">
        <v>200</v>
      </c>
      <c r="H109" s="166">
        <v>105.54299999999999</v>
      </c>
      <c r="I109" s="167"/>
      <c r="L109" s="163"/>
      <c r="M109" s="168"/>
      <c r="T109" s="169"/>
      <c r="AT109" s="164" t="s">
        <v>179</v>
      </c>
      <c r="AU109" s="164" t="s">
        <v>90</v>
      </c>
      <c r="AV109" s="14" t="s">
        <v>175</v>
      </c>
      <c r="AW109" s="14" t="s">
        <v>35</v>
      </c>
      <c r="AX109" s="14" t="s">
        <v>82</v>
      </c>
      <c r="AY109" s="164" t="s">
        <v>167</v>
      </c>
    </row>
    <row r="110" spans="2:65" s="1" customFormat="1" ht="24.2" customHeight="1">
      <c r="B110" s="33"/>
      <c r="C110" s="132" t="s">
        <v>230</v>
      </c>
      <c r="D110" s="132" t="s">
        <v>170</v>
      </c>
      <c r="E110" s="133" t="s">
        <v>4317</v>
      </c>
      <c r="F110" s="134" t="s">
        <v>4318</v>
      </c>
      <c r="G110" s="135" t="s">
        <v>218</v>
      </c>
      <c r="H110" s="136">
        <v>1.485</v>
      </c>
      <c r="I110" s="137"/>
      <c r="J110" s="138">
        <f>ROUND(I110*H110,2)</f>
        <v>0</v>
      </c>
      <c r="K110" s="134" t="s">
        <v>174</v>
      </c>
      <c r="L110" s="33"/>
      <c r="M110" s="139" t="s">
        <v>19</v>
      </c>
      <c r="N110" s="140" t="s">
        <v>46</v>
      </c>
      <c r="P110" s="141">
        <f>O110*H110</f>
        <v>0</v>
      </c>
      <c r="Q110" s="141">
        <v>0</v>
      </c>
      <c r="R110" s="141">
        <f>Q110*H110</f>
        <v>0</v>
      </c>
      <c r="S110" s="141">
        <v>0</v>
      </c>
      <c r="T110" s="142">
        <f>S110*H110</f>
        <v>0</v>
      </c>
      <c r="AR110" s="143" t="s">
        <v>175</v>
      </c>
      <c r="AT110" s="143" t="s">
        <v>170</v>
      </c>
      <c r="AU110" s="143" t="s">
        <v>90</v>
      </c>
      <c r="AY110" s="18" t="s">
        <v>167</v>
      </c>
      <c r="BE110" s="144">
        <f>IF(N110="základní",J110,0)</f>
        <v>0</v>
      </c>
      <c r="BF110" s="144">
        <f>IF(N110="snížená",J110,0)</f>
        <v>0</v>
      </c>
      <c r="BG110" s="144">
        <f>IF(N110="zákl. přenesená",J110,0)</f>
        <v>0</v>
      </c>
      <c r="BH110" s="144">
        <f>IF(N110="sníž. přenesená",J110,0)</f>
        <v>0</v>
      </c>
      <c r="BI110" s="144">
        <f>IF(N110="nulová",J110,0)</f>
        <v>0</v>
      </c>
      <c r="BJ110" s="18" t="s">
        <v>90</v>
      </c>
      <c r="BK110" s="144">
        <f>ROUND(I110*H110,2)</f>
        <v>0</v>
      </c>
      <c r="BL110" s="18" t="s">
        <v>175</v>
      </c>
      <c r="BM110" s="143" t="s">
        <v>4319</v>
      </c>
    </row>
    <row r="111" spans="2:47" s="1" customFormat="1" ht="11.25">
      <c r="B111" s="33"/>
      <c r="D111" s="145" t="s">
        <v>177</v>
      </c>
      <c r="F111" s="146" t="s">
        <v>4320</v>
      </c>
      <c r="I111" s="147"/>
      <c r="L111" s="33"/>
      <c r="M111" s="148"/>
      <c r="T111" s="54"/>
      <c r="AT111" s="18" t="s">
        <v>177</v>
      </c>
      <c r="AU111" s="18" t="s">
        <v>90</v>
      </c>
    </row>
    <row r="112" spans="2:51" s="12" customFormat="1" ht="11.25">
      <c r="B112" s="149"/>
      <c r="D112" s="150" t="s">
        <v>179</v>
      </c>
      <c r="E112" s="151" t="s">
        <v>19</v>
      </c>
      <c r="F112" s="152" t="s">
        <v>4321</v>
      </c>
      <c r="H112" s="151" t="s">
        <v>19</v>
      </c>
      <c r="I112" s="153"/>
      <c r="L112" s="149"/>
      <c r="M112" s="154"/>
      <c r="T112" s="155"/>
      <c r="AT112" s="151" t="s">
        <v>179</v>
      </c>
      <c r="AU112" s="151" t="s">
        <v>90</v>
      </c>
      <c r="AV112" s="12" t="s">
        <v>82</v>
      </c>
      <c r="AW112" s="12" t="s">
        <v>35</v>
      </c>
      <c r="AX112" s="12" t="s">
        <v>74</v>
      </c>
      <c r="AY112" s="151" t="s">
        <v>167</v>
      </c>
    </row>
    <row r="113" spans="2:51" s="13" customFormat="1" ht="11.25">
      <c r="B113" s="156"/>
      <c r="D113" s="150" t="s">
        <v>179</v>
      </c>
      <c r="E113" s="157" t="s">
        <v>19</v>
      </c>
      <c r="F113" s="158" t="s">
        <v>4322</v>
      </c>
      <c r="H113" s="159">
        <v>1.485</v>
      </c>
      <c r="I113" s="160"/>
      <c r="L113" s="156"/>
      <c r="M113" s="161"/>
      <c r="T113" s="162"/>
      <c r="AT113" s="157" t="s">
        <v>179</v>
      </c>
      <c r="AU113" s="157" t="s">
        <v>90</v>
      </c>
      <c r="AV113" s="13" t="s">
        <v>90</v>
      </c>
      <c r="AW113" s="13" t="s">
        <v>35</v>
      </c>
      <c r="AX113" s="13" t="s">
        <v>74</v>
      </c>
      <c r="AY113" s="157" t="s">
        <v>167</v>
      </c>
    </row>
    <row r="114" spans="2:51" s="14" customFormat="1" ht="11.25">
      <c r="B114" s="163"/>
      <c r="D114" s="150" t="s">
        <v>179</v>
      </c>
      <c r="E114" s="164" t="s">
        <v>19</v>
      </c>
      <c r="F114" s="165" t="s">
        <v>200</v>
      </c>
      <c r="H114" s="166">
        <v>1.485</v>
      </c>
      <c r="I114" s="167"/>
      <c r="L114" s="163"/>
      <c r="M114" s="168"/>
      <c r="T114" s="169"/>
      <c r="AT114" s="164" t="s">
        <v>179</v>
      </c>
      <c r="AU114" s="164" t="s">
        <v>90</v>
      </c>
      <c r="AV114" s="14" t="s">
        <v>175</v>
      </c>
      <c r="AW114" s="14" t="s">
        <v>35</v>
      </c>
      <c r="AX114" s="14" t="s">
        <v>82</v>
      </c>
      <c r="AY114" s="164" t="s">
        <v>167</v>
      </c>
    </row>
    <row r="115" spans="2:65" s="1" customFormat="1" ht="37.9" customHeight="1">
      <c r="B115" s="33"/>
      <c r="C115" s="132" t="s">
        <v>235</v>
      </c>
      <c r="D115" s="132" t="s">
        <v>170</v>
      </c>
      <c r="E115" s="133" t="s">
        <v>2031</v>
      </c>
      <c r="F115" s="134" t="s">
        <v>2032</v>
      </c>
      <c r="G115" s="135" t="s">
        <v>218</v>
      </c>
      <c r="H115" s="136">
        <v>107.028</v>
      </c>
      <c r="I115" s="137"/>
      <c r="J115" s="138">
        <f>ROUND(I115*H115,2)</f>
        <v>0</v>
      </c>
      <c r="K115" s="134" t="s">
        <v>174</v>
      </c>
      <c r="L115" s="33"/>
      <c r="M115" s="139" t="s">
        <v>19</v>
      </c>
      <c r="N115" s="140" t="s">
        <v>46</v>
      </c>
      <c r="P115" s="141">
        <f>O115*H115</f>
        <v>0</v>
      </c>
      <c r="Q115" s="141">
        <v>0</v>
      </c>
      <c r="R115" s="141">
        <f>Q115*H115</f>
        <v>0</v>
      </c>
      <c r="S115" s="141">
        <v>0</v>
      </c>
      <c r="T115" s="142">
        <f>S115*H115</f>
        <v>0</v>
      </c>
      <c r="AR115" s="143" t="s">
        <v>175</v>
      </c>
      <c r="AT115" s="143" t="s">
        <v>170</v>
      </c>
      <c r="AU115" s="143" t="s">
        <v>90</v>
      </c>
      <c r="AY115" s="18" t="s">
        <v>167</v>
      </c>
      <c r="BE115" s="144">
        <f>IF(N115="základní",J115,0)</f>
        <v>0</v>
      </c>
      <c r="BF115" s="144">
        <f>IF(N115="snížená",J115,0)</f>
        <v>0</v>
      </c>
      <c r="BG115" s="144">
        <f>IF(N115="zákl. přenesená",J115,0)</f>
        <v>0</v>
      </c>
      <c r="BH115" s="144">
        <f>IF(N115="sníž. přenesená",J115,0)</f>
        <v>0</v>
      </c>
      <c r="BI115" s="144">
        <f>IF(N115="nulová",J115,0)</f>
        <v>0</v>
      </c>
      <c r="BJ115" s="18" t="s">
        <v>90</v>
      </c>
      <c r="BK115" s="144">
        <f>ROUND(I115*H115,2)</f>
        <v>0</v>
      </c>
      <c r="BL115" s="18" t="s">
        <v>175</v>
      </c>
      <c r="BM115" s="143" t="s">
        <v>4323</v>
      </c>
    </row>
    <row r="116" spans="2:47" s="1" customFormat="1" ht="11.25">
      <c r="B116" s="33"/>
      <c r="D116" s="145" t="s">
        <v>177</v>
      </c>
      <c r="F116" s="146" t="s">
        <v>2034</v>
      </c>
      <c r="I116" s="147"/>
      <c r="L116" s="33"/>
      <c r="M116" s="148"/>
      <c r="T116" s="54"/>
      <c r="AT116" s="18" t="s">
        <v>177</v>
      </c>
      <c r="AU116" s="18" t="s">
        <v>90</v>
      </c>
    </row>
    <row r="117" spans="2:51" s="13" customFormat="1" ht="11.25">
      <c r="B117" s="156"/>
      <c r="D117" s="150" t="s">
        <v>179</v>
      </c>
      <c r="E117" s="157" t="s">
        <v>19</v>
      </c>
      <c r="F117" s="158" t="s">
        <v>4324</v>
      </c>
      <c r="H117" s="159">
        <v>107.028</v>
      </c>
      <c r="I117" s="160"/>
      <c r="L117" s="156"/>
      <c r="M117" s="161"/>
      <c r="T117" s="162"/>
      <c r="AT117" s="157" t="s">
        <v>179</v>
      </c>
      <c r="AU117" s="157" t="s">
        <v>90</v>
      </c>
      <c r="AV117" s="13" t="s">
        <v>90</v>
      </c>
      <c r="AW117" s="13" t="s">
        <v>35</v>
      </c>
      <c r="AX117" s="13" t="s">
        <v>74</v>
      </c>
      <c r="AY117" s="157" t="s">
        <v>167</v>
      </c>
    </row>
    <row r="118" spans="2:51" s="14" customFormat="1" ht="11.25">
      <c r="B118" s="163"/>
      <c r="D118" s="150" t="s">
        <v>179</v>
      </c>
      <c r="E118" s="164" t="s">
        <v>19</v>
      </c>
      <c r="F118" s="165" t="s">
        <v>200</v>
      </c>
      <c r="H118" s="166">
        <v>107.028</v>
      </c>
      <c r="I118" s="167"/>
      <c r="L118" s="163"/>
      <c r="M118" s="168"/>
      <c r="T118" s="169"/>
      <c r="AT118" s="164" t="s">
        <v>179</v>
      </c>
      <c r="AU118" s="164" t="s">
        <v>90</v>
      </c>
      <c r="AV118" s="14" t="s">
        <v>175</v>
      </c>
      <c r="AW118" s="14" t="s">
        <v>35</v>
      </c>
      <c r="AX118" s="14" t="s">
        <v>82</v>
      </c>
      <c r="AY118" s="164" t="s">
        <v>167</v>
      </c>
    </row>
    <row r="119" spans="2:65" s="1" customFormat="1" ht="24.2" customHeight="1">
      <c r="B119" s="33"/>
      <c r="C119" s="132" t="s">
        <v>168</v>
      </c>
      <c r="D119" s="132" t="s">
        <v>170</v>
      </c>
      <c r="E119" s="133" t="s">
        <v>2037</v>
      </c>
      <c r="F119" s="134" t="s">
        <v>412</v>
      </c>
      <c r="G119" s="135" t="s">
        <v>389</v>
      </c>
      <c r="H119" s="136">
        <v>214.056</v>
      </c>
      <c r="I119" s="137"/>
      <c r="J119" s="138">
        <f>ROUND(I119*H119,2)</f>
        <v>0</v>
      </c>
      <c r="K119" s="134" t="s">
        <v>174</v>
      </c>
      <c r="L119" s="33"/>
      <c r="M119" s="139" t="s">
        <v>19</v>
      </c>
      <c r="N119" s="140" t="s">
        <v>46</v>
      </c>
      <c r="P119" s="141">
        <f>O119*H119</f>
        <v>0</v>
      </c>
      <c r="Q119" s="141">
        <v>0</v>
      </c>
      <c r="R119" s="141">
        <f>Q119*H119</f>
        <v>0</v>
      </c>
      <c r="S119" s="141">
        <v>0</v>
      </c>
      <c r="T119" s="142">
        <f>S119*H119</f>
        <v>0</v>
      </c>
      <c r="AR119" s="143" t="s">
        <v>175</v>
      </c>
      <c r="AT119" s="143" t="s">
        <v>170</v>
      </c>
      <c r="AU119" s="143" t="s">
        <v>90</v>
      </c>
      <c r="AY119" s="18" t="s">
        <v>167</v>
      </c>
      <c r="BE119" s="144">
        <f>IF(N119="základní",J119,0)</f>
        <v>0</v>
      </c>
      <c r="BF119" s="144">
        <f>IF(N119="snížená",J119,0)</f>
        <v>0</v>
      </c>
      <c r="BG119" s="144">
        <f>IF(N119="zákl. přenesená",J119,0)</f>
        <v>0</v>
      </c>
      <c r="BH119" s="144">
        <f>IF(N119="sníž. přenesená",J119,0)</f>
        <v>0</v>
      </c>
      <c r="BI119" s="144">
        <f>IF(N119="nulová",J119,0)</f>
        <v>0</v>
      </c>
      <c r="BJ119" s="18" t="s">
        <v>90</v>
      </c>
      <c r="BK119" s="144">
        <f>ROUND(I119*H119,2)</f>
        <v>0</v>
      </c>
      <c r="BL119" s="18" t="s">
        <v>175</v>
      </c>
      <c r="BM119" s="143" t="s">
        <v>4325</v>
      </c>
    </row>
    <row r="120" spans="2:47" s="1" customFormat="1" ht="11.25">
      <c r="B120" s="33"/>
      <c r="D120" s="145" t="s">
        <v>177</v>
      </c>
      <c r="F120" s="146" t="s">
        <v>2039</v>
      </c>
      <c r="I120" s="147"/>
      <c r="L120" s="33"/>
      <c r="M120" s="148"/>
      <c r="T120" s="54"/>
      <c r="AT120" s="18" t="s">
        <v>177</v>
      </c>
      <c r="AU120" s="18" t="s">
        <v>90</v>
      </c>
    </row>
    <row r="121" spans="2:51" s="13" customFormat="1" ht="11.25">
      <c r="B121" s="156"/>
      <c r="D121" s="150" t="s">
        <v>179</v>
      </c>
      <c r="F121" s="158" t="s">
        <v>4326</v>
      </c>
      <c r="H121" s="159">
        <v>214.056</v>
      </c>
      <c r="I121" s="160"/>
      <c r="L121" s="156"/>
      <c r="M121" s="161"/>
      <c r="T121" s="162"/>
      <c r="AT121" s="157" t="s">
        <v>179</v>
      </c>
      <c r="AU121" s="157" t="s">
        <v>90</v>
      </c>
      <c r="AV121" s="13" t="s">
        <v>90</v>
      </c>
      <c r="AW121" s="13" t="s">
        <v>4</v>
      </c>
      <c r="AX121" s="13" t="s">
        <v>82</v>
      </c>
      <c r="AY121" s="157" t="s">
        <v>167</v>
      </c>
    </row>
    <row r="122" spans="2:65" s="1" customFormat="1" ht="21.75" customHeight="1">
      <c r="B122" s="33"/>
      <c r="C122" s="132" t="s">
        <v>263</v>
      </c>
      <c r="D122" s="132" t="s">
        <v>170</v>
      </c>
      <c r="E122" s="133" t="s">
        <v>4327</v>
      </c>
      <c r="F122" s="134" t="s">
        <v>4328</v>
      </c>
      <c r="G122" s="135" t="s">
        <v>173</v>
      </c>
      <c r="H122" s="136">
        <v>386.6</v>
      </c>
      <c r="I122" s="137"/>
      <c r="J122" s="138">
        <f>ROUND(I122*H122,2)</f>
        <v>0</v>
      </c>
      <c r="K122" s="134" t="s">
        <v>174</v>
      </c>
      <c r="L122" s="33"/>
      <c r="M122" s="139" t="s">
        <v>19</v>
      </c>
      <c r="N122" s="140" t="s">
        <v>46</v>
      </c>
      <c r="P122" s="141">
        <f>O122*H122</f>
        <v>0</v>
      </c>
      <c r="Q122" s="141">
        <v>0</v>
      </c>
      <c r="R122" s="141">
        <f>Q122*H122</f>
        <v>0</v>
      </c>
      <c r="S122" s="141">
        <v>0</v>
      </c>
      <c r="T122" s="142">
        <f>S122*H122</f>
        <v>0</v>
      </c>
      <c r="AR122" s="143" t="s">
        <v>175</v>
      </c>
      <c r="AT122" s="143" t="s">
        <v>170</v>
      </c>
      <c r="AU122" s="143" t="s">
        <v>90</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175</v>
      </c>
      <c r="BM122" s="143" t="s">
        <v>4329</v>
      </c>
    </row>
    <row r="123" spans="2:47" s="1" customFormat="1" ht="11.25">
      <c r="B123" s="33"/>
      <c r="D123" s="145" t="s">
        <v>177</v>
      </c>
      <c r="F123" s="146" t="s">
        <v>4330</v>
      </c>
      <c r="I123" s="147"/>
      <c r="L123" s="33"/>
      <c r="M123" s="148"/>
      <c r="T123" s="54"/>
      <c r="AT123" s="18" t="s">
        <v>177</v>
      </c>
      <c r="AU123" s="18" t="s">
        <v>90</v>
      </c>
    </row>
    <row r="124" spans="2:51" s="13" customFormat="1" ht="11.25">
      <c r="B124" s="156"/>
      <c r="D124" s="150" t="s">
        <v>179</v>
      </c>
      <c r="E124" s="157" t="s">
        <v>19</v>
      </c>
      <c r="F124" s="158" t="s">
        <v>4331</v>
      </c>
      <c r="H124" s="159">
        <v>35.08</v>
      </c>
      <c r="I124" s="160"/>
      <c r="L124" s="156"/>
      <c r="M124" s="161"/>
      <c r="T124" s="162"/>
      <c r="AT124" s="157" t="s">
        <v>179</v>
      </c>
      <c r="AU124" s="157" t="s">
        <v>90</v>
      </c>
      <c r="AV124" s="13" t="s">
        <v>90</v>
      </c>
      <c r="AW124" s="13" t="s">
        <v>35</v>
      </c>
      <c r="AX124" s="13" t="s">
        <v>74</v>
      </c>
      <c r="AY124" s="157" t="s">
        <v>167</v>
      </c>
    </row>
    <row r="125" spans="2:51" s="13" customFormat="1" ht="11.25">
      <c r="B125" s="156"/>
      <c r="D125" s="150" t="s">
        <v>179</v>
      </c>
      <c r="E125" s="157" t="s">
        <v>19</v>
      </c>
      <c r="F125" s="158" t="s">
        <v>4332</v>
      </c>
      <c r="H125" s="159">
        <v>273.08</v>
      </c>
      <c r="I125" s="160"/>
      <c r="L125" s="156"/>
      <c r="M125" s="161"/>
      <c r="T125" s="162"/>
      <c r="AT125" s="157" t="s">
        <v>179</v>
      </c>
      <c r="AU125" s="157" t="s">
        <v>90</v>
      </c>
      <c r="AV125" s="13" t="s">
        <v>90</v>
      </c>
      <c r="AW125" s="13" t="s">
        <v>35</v>
      </c>
      <c r="AX125" s="13" t="s">
        <v>74</v>
      </c>
      <c r="AY125" s="157" t="s">
        <v>167</v>
      </c>
    </row>
    <row r="126" spans="2:51" s="13" customFormat="1" ht="11.25">
      <c r="B126" s="156"/>
      <c r="D126" s="150" t="s">
        <v>179</v>
      </c>
      <c r="E126" s="157" t="s">
        <v>19</v>
      </c>
      <c r="F126" s="158" t="s">
        <v>4333</v>
      </c>
      <c r="H126" s="159">
        <v>49.14</v>
      </c>
      <c r="I126" s="160"/>
      <c r="L126" s="156"/>
      <c r="M126" s="161"/>
      <c r="T126" s="162"/>
      <c r="AT126" s="157" t="s">
        <v>179</v>
      </c>
      <c r="AU126" s="157" t="s">
        <v>90</v>
      </c>
      <c r="AV126" s="13" t="s">
        <v>90</v>
      </c>
      <c r="AW126" s="13" t="s">
        <v>35</v>
      </c>
      <c r="AX126" s="13" t="s">
        <v>74</v>
      </c>
      <c r="AY126" s="157" t="s">
        <v>167</v>
      </c>
    </row>
    <row r="127" spans="2:51" s="13" customFormat="1" ht="11.25">
      <c r="B127" s="156"/>
      <c r="D127" s="150" t="s">
        <v>179</v>
      </c>
      <c r="E127" s="157" t="s">
        <v>19</v>
      </c>
      <c r="F127" s="158" t="s">
        <v>4334</v>
      </c>
      <c r="H127" s="159">
        <v>29.3</v>
      </c>
      <c r="I127" s="160"/>
      <c r="L127" s="156"/>
      <c r="M127" s="161"/>
      <c r="T127" s="162"/>
      <c r="AT127" s="157" t="s">
        <v>179</v>
      </c>
      <c r="AU127" s="157" t="s">
        <v>90</v>
      </c>
      <c r="AV127" s="13" t="s">
        <v>90</v>
      </c>
      <c r="AW127" s="13" t="s">
        <v>35</v>
      </c>
      <c r="AX127" s="13" t="s">
        <v>74</v>
      </c>
      <c r="AY127" s="157" t="s">
        <v>167</v>
      </c>
    </row>
    <row r="128" spans="2:51" s="14" customFormat="1" ht="11.25">
      <c r="B128" s="163"/>
      <c r="D128" s="150" t="s">
        <v>179</v>
      </c>
      <c r="E128" s="164" t="s">
        <v>19</v>
      </c>
      <c r="F128" s="165" t="s">
        <v>200</v>
      </c>
      <c r="H128" s="166">
        <v>386.59999999999997</v>
      </c>
      <c r="I128" s="167"/>
      <c r="L128" s="163"/>
      <c r="M128" s="168"/>
      <c r="T128" s="169"/>
      <c r="AT128" s="164" t="s">
        <v>179</v>
      </c>
      <c r="AU128" s="164" t="s">
        <v>90</v>
      </c>
      <c r="AV128" s="14" t="s">
        <v>175</v>
      </c>
      <c r="AW128" s="14" t="s">
        <v>35</v>
      </c>
      <c r="AX128" s="14" t="s">
        <v>82</v>
      </c>
      <c r="AY128" s="164" t="s">
        <v>167</v>
      </c>
    </row>
    <row r="129" spans="2:63" s="11" customFormat="1" ht="22.9" customHeight="1">
      <c r="B129" s="120"/>
      <c r="D129" s="121" t="s">
        <v>73</v>
      </c>
      <c r="E129" s="130" t="s">
        <v>215</v>
      </c>
      <c r="F129" s="130" t="s">
        <v>4335</v>
      </c>
      <c r="I129" s="123"/>
      <c r="J129" s="131">
        <f>BK129</f>
        <v>0</v>
      </c>
      <c r="L129" s="120"/>
      <c r="M129" s="125"/>
      <c r="P129" s="126">
        <f>SUM(P130:P179)</f>
        <v>0</v>
      </c>
      <c r="R129" s="126">
        <f>SUM(R130:R179)</f>
        <v>78.9412464</v>
      </c>
      <c r="T129" s="127">
        <f>SUM(T130:T179)</f>
        <v>0</v>
      </c>
      <c r="AR129" s="121" t="s">
        <v>82</v>
      </c>
      <c r="AT129" s="128" t="s">
        <v>73</v>
      </c>
      <c r="AU129" s="128" t="s">
        <v>82</v>
      </c>
      <c r="AY129" s="121" t="s">
        <v>167</v>
      </c>
      <c r="BK129" s="129">
        <f>SUM(BK130:BK179)</f>
        <v>0</v>
      </c>
    </row>
    <row r="130" spans="2:65" s="1" customFormat="1" ht="24.2" customHeight="1">
      <c r="B130" s="33"/>
      <c r="C130" s="132" t="s">
        <v>275</v>
      </c>
      <c r="D130" s="132" t="s">
        <v>170</v>
      </c>
      <c r="E130" s="133" t="s">
        <v>4336</v>
      </c>
      <c r="F130" s="134" t="s">
        <v>4337</v>
      </c>
      <c r="G130" s="135" t="s">
        <v>173</v>
      </c>
      <c r="H130" s="136">
        <v>78.44</v>
      </c>
      <c r="I130" s="137"/>
      <c r="J130" s="138">
        <f>ROUND(I130*H130,2)</f>
        <v>0</v>
      </c>
      <c r="K130" s="134" t="s">
        <v>174</v>
      </c>
      <c r="L130" s="33"/>
      <c r="M130" s="139" t="s">
        <v>19</v>
      </c>
      <c r="N130" s="140" t="s">
        <v>46</v>
      </c>
      <c r="P130" s="141">
        <f>O130*H130</f>
        <v>0</v>
      </c>
      <c r="Q130" s="141">
        <v>0</v>
      </c>
      <c r="R130" s="141">
        <f>Q130*H130</f>
        <v>0</v>
      </c>
      <c r="S130" s="141">
        <v>0</v>
      </c>
      <c r="T130" s="142">
        <f>S130*H130</f>
        <v>0</v>
      </c>
      <c r="AR130" s="143" t="s">
        <v>175</v>
      </c>
      <c r="AT130" s="143" t="s">
        <v>170</v>
      </c>
      <c r="AU130" s="143" t="s">
        <v>90</v>
      </c>
      <c r="AY130" s="18" t="s">
        <v>167</v>
      </c>
      <c r="BE130" s="144">
        <f>IF(N130="základní",J130,0)</f>
        <v>0</v>
      </c>
      <c r="BF130" s="144">
        <f>IF(N130="snížená",J130,0)</f>
        <v>0</v>
      </c>
      <c r="BG130" s="144">
        <f>IF(N130="zákl. přenesená",J130,0)</f>
        <v>0</v>
      </c>
      <c r="BH130" s="144">
        <f>IF(N130="sníž. přenesená",J130,0)</f>
        <v>0</v>
      </c>
      <c r="BI130" s="144">
        <f>IF(N130="nulová",J130,0)</f>
        <v>0</v>
      </c>
      <c r="BJ130" s="18" t="s">
        <v>90</v>
      </c>
      <c r="BK130" s="144">
        <f>ROUND(I130*H130,2)</f>
        <v>0</v>
      </c>
      <c r="BL130" s="18" t="s">
        <v>175</v>
      </c>
      <c r="BM130" s="143" t="s">
        <v>4338</v>
      </c>
    </row>
    <row r="131" spans="2:47" s="1" customFormat="1" ht="11.25">
      <c r="B131" s="33"/>
      <c r="D131" s="145" t="s">
        <v>177</v>
      </c>
      <c r="F131" s="146" t="s">
        <v>4339</v>
      </c>
      <c r="I131" s="147"/>
      <c r="L131" s="33"/>
      <c r="M131" s="148"/>
      <c r="T131" s="54"/>
      <c r="AT131" s="18" t="s">
        <v>177</v>
      </c>
      <c r="AU131" s="18" t="s">
        <v>90</v>
      </c>
    </row>
    <row r="132" spans="2:51" s="12" customFormat="1" ht="11.25">
      <c r="B132" s="149"/>
      <c r="D132" s="150" t="s">
        <v>179</v>
      </c>
      <c r="E132" s="151" t="s">
        <v>19</v>
      </c>
      <c r="F132" s="152" t="s">
        <v>4340</v>
      </c>
      <c r="H132" s="151" t="s">
        <v>19</v>
      </c>
      <c r="I132" s="153"/>
      <c r="L132" s="149"/>
      <c r="M132" s="154"/>
      <c r="T132" s="155"/>
      <c r="AT132" s="151" t="s">
        <v>179</v>
      </c>
      <c r="AU132" s="151" t="s">
        <v>90</v>
      </c>
      <c r="AV132" s="12" t="s">
        <v>82</v>
      </c>
      <c r="AW132" s="12" t="s">
        <v>35</v>
      </c>
      <c r="AX132" s="12" t="s">
        <v>74</v>
      </c>
      <c r="AY132" s="151" t="s">
        <v>167</v>
      </c>
    </row>
    <row r="133" spans="2:51" s="13" customFormat="1" ht="11.25">
      <c r="B133" s="156"/>
      <c r="D133" s="150" t="s">
        <v>179</v>
      </c>
      <c r="E133" s="157" t="s">
        <v>19</v>
      </c>
      <c r="F133" s="158" t="s">
        <v>4333</v>
      </c>
      <c r="H133" s="159">
        <v>49.14</v>
      </c>
      <c r="I133" s="160"/>
      <c r="L133" s="156"/>
      <c r="M133" s="161"/>
      <c r="T133" s="162"/>
      <c r="AT133" s="157" t="s">
        <v>179</v>
      </c>
      <c r="AU133" s="157" t="s">
        <v>90</v>
      </c>
      <c r="AV133" s="13" t="s">
        <v>90</v>
      </c>
      <c r="AW133" s="13" t="s">
        <v>35</v>
      </c>
      <c r="AX133" s="13" t="s">
        <v>74</v>
      </c>
      <c r="AY133" s="157" t="s">
        <v>167</v>
      </c>
    </row>
    <row r="134" spans="2:51" s="13" customFormat="1" ht="11.25">
      <c r="B134" s="156"/>
      <c r="D134" s="150" t="s">
        <v>179</v>
      </c>
      <c r="E134" s="157" t="s">
        <v>19</v>
      </c>
      <c r="F134" s="158" t="s">
        <v>4334</v>
      </c>
      <c r="H134" s="159">
        <v>29.3</v>
      </c>
      <c r="I134" s="160"/>
      <c r="L134" s="156"/>
      <c r="M134" s="161"/>
      <c r="T134" s="162"/>
      <c r="AT134" s="157" t="s">
        <v>179</v>
      </c>
      <c r="AU134" s="157" t="s">
        <v>90</v>
      </c>
      <c r="AV134" s="13" t="s">
        <v>90</v>
      </c>
      <c r="AW134" s="13" t="s">
        <v>35</v>
      </c>
      <c r="AX134" s="13" t="s">
        <v>74</v>
      </c>
      <c r="AY134" s="157" t="s">
        <v>167</v>
      </c>
    </row>
    <row r="135" spans="2:51" s="14" customFormat="1" ht="11.25">
      <c r="B135" s="163"/>
      <c r="D135" s="150" t="s">
        <v>179</v>
      </c>
      <c r="E135" s="164" t="s">
        <v>19</v>
      </c>
      <c r="F135" s="165" t="s">
        <v>200</v>
      </c>
      <c r="H135" s="166">
        <v>78.44</v>
      </c>
      <c r="I135" s="167"/>
      <c r="L135" s="163"/>
      <c r="M135" s="168"/>
      <c r="T135" s="169"/>
      <c r="AT135" s="164" t="s">
        <v>179</v>
      </c>
      <c r="AU135" s="164" t="s">
        <v>90</v>
      </c>
      <c r="AV135" s="14" t="s">
        <v>175</v>
      </c>
      <c r="AW135" s="14" t="s">
        <v>35</v>
      </c>
      <c r="AX135" s="14" t="s">
        <v>82</v>
      </c>
      <c r="AY135" s="164" t="s">
        <v>167</v>
      </c>
    </row>
    <row r="136" spans="2:65" s="1" customFormat="1" ht="24.2" customHeight="1">
      <c r="B136" s="33"/>
      <c r="C136" s="132" t="s">
        <v>285</v>
      </c>
      <c r="D136" s="132" t="s">
        <v>170</v>
      </c>
      <c r="E136" s="133" t="s">
        <v>4341</v>
      </c>
      <c r="F136" s="134" t="s">
        <v>4342</v>
      </c>
      <c r="G136" s="135" t="s">
        <v>173</v>
      </c>
      <c r="H136" s="136">
        <v>78.44</v>
      </c>
      <c r="I136" s="137"/>
      <c r="J136" s="138">
        <f>ROUND(I136*H136,2)</f>
        <v>0</v>
      </c>
      <c r="K136" s="134" t="s">
        <v>174</v>
      </c>
      <c r="L136" s="33"/>
      <c r="M136" s="139" t="s">
        <v>19</v>
      </c>
      <c r="N136" s="140" t="s">
        <v>46</v>
      </c>
      <c r="P136" s="141">
        <f>O136*H136</f>
        <v>0</v>
      </c>
      <c r="Q136" s="141">
        <v>0</v>
      </c>
      <c r="R136" s="141">
        <f>Q136*H136</f>
        <v>0</v>
      </c>
      <c r="S136" s="141">
        <v>0</v>
      </c>
      <c r="T136" s="142">
        <f>S136*H136</f>
        <v>0</v>
      </c>
      <c r="AR136" s="143" t="s">
        <v>175</v>
      </c>
      <c r="AT136" s="143" t="s">
        <v>170</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175</v>
      </c>
      <c r="BM136" s="143" t="s">
        <v>4343</v>
      </c>
    </row>
    <row r="137" spans="2:47" s="1" customFormat="1" ht="11.25">
      <c r="B137" s="33"/>
      <c r="D137" s="145" t="s">
        <v>177</v>
      </c>
      <c r="F137" s="146" t="s">
        <v>4344</v>
      </c>
      <c r="I137" s="147"/>
      <c r="L137" s="33"/>
      <c r="M137" s="148"/>
      <c r="T137" s="54"/>
      <c r="AT137" s="18" t="s">
        <v>177</v>
      </c>
      <c r="AU137" s="18" t="s">
        <v>90</v>
      </c>
    </row>
    <row r="138" spans="2:51" s="13" customFormat="1" ht="11.25">
      <c r="B138" s="156"/>
      <c r="D138" s="150" t="s">
        <v>179</v>
      </c>
      <c r="E138" s="157" t="s">
        <v>19</v>
      </c>
      <c r="F138" s="158" t="s">
        <v>4333</v>
      </c>
      <c r="H138" s="159">
        <v>49.14</v>
      </c>
      <c r="I138" s="160"/>
      <c r="L138" s="156"/>
      <c r="M138" s="161"/>
      <c r="T138" s="162"/>
      <c r="AT138" s="157" t="s">
        <v>179</v>
      </c>
      <c r="AU138" s="157" t="s">
        <v>90</v>
      </c>
      <c r="AV138" s="13" t="s">
        <v>90</v>
      </c>
      <c r="AW138" s="13" t="s">
        <v>35</v>
      </c>
      <c r="AX138" s="13" t="s">
        <v>74</v>
      </c>
      <c r="AY138" s="157" t="s">
        <v>167</v>
      </c>
    </row>
    <row r="139" spans="2:51" s="13" customFormat="1" ht="11.25">
      <c r="B139" s="156"/>
      <c r="D139" s="150" t="s">
        <v>179</v>
      </c>
      <c r="E139" s="157" t="s">
        <v>19</v>
      </c>
      <c r="F139" s="158" t="s">
        <v>4334</v>
      </c>
      <c r="H139" s="159">
        <v>29.3</v>
      </c>
      <c r="I139" s="160"/>
      <c r="L139" s="156"/>
      <c r="M139" s="161"/>
      <c r="T139" s="162"/>
      <c r="AT139" s="157" t="s">
        <v>179</v>
      </c>
      <c r="AU139" s="157" t="s">
        <v>90</v>
      </c>
      <c r="AV139" s="13" t="s">
        <v>90</v>
      </c>
      <c r="AW139" s="13" t="s">
        <v>35</v>
      </c>
      <c r="AX139" s="13" t="s">
        <v>74</v>
      </c>
      <c r="AY139" s="157" t="s">
        <v>167</v>
      </c>
    </row>
    <row r="140" spans="2:51" s="14" customFormat="1" ht="11.25">
      <c r="B140" s="163"/>
      <c r="D140" s="150" t="s">
        <v>179</v>
      </c>
      <c r="E140" s="164" t="s">
        <v>19</v>
      </c>
      <c r="F140" s="165" t="s">
        <v>200</v>
      </c>
      <c r="H140" s="166">
        <v>78.44</v>
      </c>
      <c r="I140" s="167"/>
      <c r="L140" s="163"/>
      <c r="M140" s="168"/>
      <c r="T140" s="169"/>
      <c r="AT140" s="164" t="s">
        <v>179</v>
      </c>
      <c r="AU140" s="164" t="s">
        <v>90</v>
      </c>
      <c r="AV140" s="14" t="s">
        <v>175</v>
      </c>
      <c r="AW140" s="14" t="s">
        <v>35</v>
      </c>
      <c r="AX140" s="14" t="s">
        <v>82</v>
      </c>
      <c r="AY140" s="164" t="s">
        <v>167</v>
      </c>
    </row>
    <row r="141" spans="2:65" s="1" customFormat="1" ht="24.2" customHeight="1">
      <c r="B141" s="33"/>
      <c r="C141" s="132" t="s">
        <v>292</v>
      </c>
      <c r="D141" s="132" t="s">
        <v>170</v>
      </c>
      <c r="E141" s="133" t="s">
        <v>4345</v>
      </c>
      <c r="F141" s="134" t="s">
        <v>4346</v>
      </c>
      <c r="G141" s="135" t="s">
        <v>173</v>
      </c>
      <c r="H141" s="136">
        <v>78.44</v>
      </c>
      <c r="I141" s="137"/>
      <c r="J141" s="138">
        <f>ROUND(I141*H141,2)</f>
        <v>0</v>
      </c>
      <c r="K141" s="134" t="s">
        <v>174</v>
      </c>
      <c r="L141" s="33"/>
      <c r="M141" s="139" t="s">
        <v>19</v>
      </c>
      <c r="N141" s="140" t="s">
        <v>46</v>
      </c>
      <c r="P141" s="141">
        <f>O141*H141</f>
        <v>0</v>
      </c>
      <c r="Q141" s="141">
        <v>0</v>
      </c>
      <c r="R141" s="141">
        <f>Q141*H141</f>
        <v>0</v>
      </c>
      <c r="S141" s="141">
        <v>0</v>
      </c>
      <c r="T141" s="142">
        <f>S141*H141</f>
        <v>0</v>
      </c>
      <c r="AR141" s="143" t="s">
        <v>175</v>
      </c>
      <c r="AT141" s="143" t="s">
        <v>170</v>
      </c>
      <c r="AU141" s="143" t="s">
        <v>90</v>
      </c>
      <c r="AY141" s="18" t="s">
        <v>167</v>
      </c>
      <c r="BE141" s="144">
        <f>IF(N141="základní",J141,0)</f>
        <v>0</v>
      </c>
      <c r="BF141" s="144">
        <f>IF(N141="snížená",J141,0)</f>
        <v>0</v>
      </c>
      <c r="BG141" s="144">
        <f>IF(N141="zákl. přenesená",J141,0)</f>
        <v>0</v>
      </c>
      <c r="BH141" s="144">
        <f>IF(N141="sníž. přenesená",J141,0)</f>
        <v>0</v>
      </c>
      <c r="BI141" s="144">
        <f>IF(N141="nulová",J141,0)</f>
        <v>0</v>
      </c>
      <c r="BJ141" s="18" t="s">
        <v>90</v>
      </c>
      <c r="BK141" s="144">
        <f>ROUND(I141*H141,2)</f>
        <v>0</v>
      </c>
      <c r="BL141" s="18" t="s">
        <v>175</v>
      </c>
      <c r="BM141" s="143" t="s">
        <v>4347</v>
      </c>
    </row>
    <row r="142" spans="2:47" s="1" customFormat="1" ht="11.25">
      <c r="B142" s="33"/>
      <c r="D142" s="145" t="s">
        <v>177</v>
      </c>
      <c r="F142" s="146" t="s">
        <v>4348</v>
      </c>
      <c r="I142" s="147"/>
      <c r="L142" s="33"/>
      <c r="M142" s="148"/>
      <c r="T142" s="54"/>
      <c r="AT142" s="18" t="s">
        <v>177</v>
      </c>
      <c r="AU142" s="18" t="s">
        <v>90</v>
      </c>
    </row>
    <row r="143" spans="2:51" s="13" customFormat="1" ht="11.25">
      <c r="B143" s="156"/>
      <c r="D143" s="150" t="s">
        <v>179</v>
      </c>
      <c r="E143" s="157" t="s">
        <v>19</v>
      </c>
      <c r="F143" s="158" t="s">
        <v>4333</v>
      </c>
      <c r="H143" s="159">
        <v>49.14</v>
      </c>
      <c r="I143" s="160"/>
      <c r="L143" s="156"/>
      <c r="M143" s="161"/>
      <c r="T143" s="162"/>
      <c r="AT143" s="157" t="s">
        <v>179</v>
      </c>
      <c r="AU143" s="157" t="s">
        <v>90</v>
      </c>
      <c r="AV143" s="13" t="s">
        <v>90</v>
      </c>
      <c r="AW143" s="13" t="s">
        <v>35</v>
      </c>
      <c r="AX143" s="13" t="s">
        <v>74</v>
      </c>
      <c r="AY143" s="157" t="s">
        <v>167</v>
      </c>
    </row>
    <row r="144" spans="2:51" s="13" customFormat="1" ht="11.25">
      <c r="B144" s="156"/>
      <c r="D144" s="150" t="s">
        <v>179</v>
      </c>
      <c r="E144" s="157" t="s">
        <v>19</v>
      </c>
      <c r="F144" s="158" t="s">
        <v>4334</v>
      </c>
      <c r="H144" s="159">
        <v>29.3</v>
      </c>
      <c r="I144" s="160"/>
      <c r="L144" s="156"/>
      <c r="M144" s="161"/>
      <c r="T144" s="162"/>
      <c r="AT144" s="157" t="s">
        <v>179</v>
      </c>
      <c r="AU144" s="157" t="s">
        <v>90</v>
      </c>
      <c r="AV144" s="13" t="s">
        <v>90</v>
      </c>
      <c r="AW144" s="13" t="s">
        <v>35</v>
      </c>
      <c r="AX144" s="13" t="s">
        <v>74</v>
      </c>
      <c r="AY144" s="157" t="s">
        <v>167</v>
      </c>
    </row>
    <row r="145" spans="2:51" s="14" customFormat="1" ht="11.25">
      <c r="B145" s="163"/>
      <c r="D145" s="150" t="s">
        <v>179</v>
      </c>
      <c r="E145" s="164" t="s">
        <v>19</v>
      </c>
      <c r="F145" s="165" t="s">
        <v>200</v>
      </c>
      <c r="H145" s="166">
        <v>78.44</v>
      </c>
      <c r="I145" s="167"/>
      <c r="L145" s="163"/>
      <c r="M145" s="168"/>
      <c r="T145" s="169"/>
      <c r="AT145" s="164" t="s">
        <v>179</v>
      </c>
      <c r="AU145" s="164" t="s">
        <v>90</v>
      </c>
      <c r="AV145" s="14" t="s">
        <v>175</v>
      </c>
      <c r="AW145" s="14" t="s">
        <v>35</v>
      </c>
      <c r="AX145" s="14" t="s">
        <v>82</v>
      </c>
      <c r="AY145" s="164" t="s">
        <v>167</v>
      </c>
    </row>
    <row r="146" spans="2:65" s="1" customFormat="1" ht="21.75" customHeight="1">
      <c r="B146" s="33"/>
      <c r="C146" s="132" t="s">
        <v>298</v>
      </c>
      <c r="D146" s="132" t="s">
        <v>170</v>
      </c>
      <c r="E146" s="133" t="s">
        <v>4349</v>
      </c>
      <c r="F146" s="134" t="s">
        <v>4350</v>
      </c>
      <c r="G146" s="135" t="s">
        <v>173</v>
      </c>
      <c r="H146" s="136">
        <v>308.16</v>
      </c>
      <c r="I146" s="137"/>
      <c r="J146" s="138">
        <f>ROUND(I146*H146,2)</f>
        <v>0</v>
      </c>
      <c r="K146" s="134" t="s">
        <v>174</v>
      </c>
      <c r="L146" s="33"/>
      <c r="M146" s="139" t="s">
        <v>19</v>
      </c>
      <c r="N146" s="140" t="s">
        <v>46</v>
      </c>
      <c r="P146" s="141">
        <f>O146*H146</f>
        <v>0</v>
      </c>
      <c r="Q146" s="141">
        <v>0</v>
      </c>
      <c r="R146" s="141">
        <f>Q146*H146</f>
        <v>0</v>
      </c>
      <c r="S146" s="141">
        <v>0</v>
      </c>
      <c r="T146" s="142">
        <f>S146*H146</f>
        <v>0</v>
      </c>
      <c r="AR146" s="143" t="s">
        <v>175</v>
      </c>
      <c r="AT146" s="143" t="s">
        <v>170</v>
      </c>
      <c r="AU146" s="143" t="s">
        <v>90</v>
      </c>
      <c r="AY146" s="18" t="s">
        <v>167</v>
      </c>
      <c r="BE146" s="144">
        <f>IF(N146="základní",J146,0)</f>
        <v>0</v>
      </c>
      <c r="BF146" s="144">
        <f>IF(N146="snížená",J146,0)</f>
        <v>0</v>
      </c>
      <c r="BG146" s="144">
        <f>IF(N146="zákl. přenesená",J146,0)</f>
        <v>0</v>
      </c>
      <c r="BH146" s="144">
        <f>IF(N146="sníž. přenesená",J146,0)</f>
        <v>0</v>
      </c>
      <c r="BI146" s="144">
        <f>IF(N146="nulová",J146,0)</f>
        <v>0</v>
      </c>
      <c r="BJ146" s="18" t="s">
        <v>90</v>
      </c>
      <c r="BK146" s="144">
        <f>ROUND(I146*H146,2)</f>
        <v>0</v>
      </c>
      <c r="BL146" s="18" t="s">
        <v>175</v>
      </c>
      <c r="BM146" s="143" t="s">
        <v>4351</v>
      </c>
    </row>
    <row r="147" spans="2:47" s="1" customFormat="1" ht="11.25">
      <c r="B147" s="33"/>
      <c r="D147" s="145" t="s">
        <v>177</v>
      </c>
      <c r="F147" s="146" t="s">
        <v>4352</v>
      </c>
      <c r="I147" s="147"/>
      <c r="L147" s="33"/>
      <c r="M147" s="148"/>
      <c r="T147" s="54"/>
      <c r="AT147" s="18" t="s">
        <v>177</v>
      </c>
      <c r="AU147" s="18" t="s">
        <v>90</v>
      </c>
    </row>
    <row r="148" spans="2:51" s="12" customFormat="1" ht="11.25">
      <c r="B148" s="149"/>
      <c r="D148" s="150" t="s">
        <v>179</v>
      </c>
      <c r="E148" s="151" t="s">
        <v>19</v>
      </c>
      <c r="F148" s="152" t="s">
        <v>4353</v>
      </c>
      <c r="H148" s="151" t="s">
        <v>19</v>
      </c>
      <c r="I148" s="153"/>
      <c r="L148" s="149"/>
      <c r="M148" s="154"/>
      <c r="T148" s="155"/>
      <c r="AT148" s="151" t="s">
        <v>179</v>
      </c>
      <c r="AU148" s="151" t="s">
        <v>90</v>
      </c>
      <c r="AV148" s="12" t="s">
        <v>82</v>
      </c>
      <c r="AW148" s="12" t="s">
        <v>35</v>
      </c>
      <c r="AX148" s="12" t="s">
        <v>74</v>
      </c>
      <c r="AY148" s="151" t="s">
        <v>167</v>
      </c>
    </row>
    <row r="149" spans="2:51" s="13" customFormat="1" ht="11.25">
      <c r="B149" s="156"/>
      <c r="D149" s="150" t="s">
        <v>179</v>
      </c>
      <c r="E149" s="157" t="s">
        <v>19</v>
      </c>
      <c r="F149" s="158" t="s">
        <v>4331</v>
      </c>
      <c r="H149" s="159">
        <v>35.08</v>
      </c>
      <c r="I149" s="160"/>
      <c r="L149" s="156"/>
      <c r="M149" s="161"/>
      <c r="T149" s="162"/>
      <c r="AT149" s="157" t="s">
        <v>179</v>
      </c>
      <c r="AU149" s="157" t="s">
        <v>90</v>
      </c>
      <c r="AV149" s="13" t="s">
        <v>90</v>
      </c>
      <c r="AW149" s="13" t="s">
        <v>35</v>
      </c>
      <c r="AX149" s="13" t="s">
        <v>74</v>
      </c>
      <c r="AY149" s="157" t="s">
        <v>167</v>
      </c>
    </row>
    <row r="150" spans="2:51" s="13" customFormat="1" ht="11.25">
      <c r="B150" s="156"/>
      <c r="D150" s="150" t="s">
        <v>179</v>
      </c>
      <c r="E150" s="157" t="s">
        <v>19</v>
      </c>
      <c r="F150" s="158" t="s">
        <v>4332</v>
      </c>
      <c r="H150" s="159">
        <v>273.08</v>
      </c>
      <c r="I150" s="160"/>
      <c r="L150" s="156"/>
      <c r="M150" s="161"/>
      <c r="T150" s="162"/>
      <c r="AT150" s="157" t="s">
        <v>179</v>
      </c>
      <c r="AU150" s="157" t="s">
        <v>90</v>
      </c>
      <c r="AV150" s="13" t="s">
        <v>90</v>
      </c>
      <c r="AW150" s="13" t="s">
        <v>35</v>
      </c>
      <c r="AX150" s="13" t="s">
        <v>74</v>
      </c>
      <c r="AY150" s="157" t="s">
        <v>167</v>
      </c>
    </row>
    <row r="151" spans="2:51" s="14" customFormat="1" ht="11.25">
      <c r="B151" s="163"/>
      <c r="D151" s="150" t="s">
        <v>179</v>
      </c>
      <c r="E151" s="164" t="s">
        <v>19</v>
      </c>
      <c r="F151" s="165" t="s">
        <v>200</v>
      </c>
      <c r="H151" s="166">
        <v>308.15999999999997</v>
      </c>
      <c r="I151" s="167"/>
      <c r="L151" s="163"/>
      <c r="M151" s="168"/>
      <c r="T151" s="169"/>
      <c r="AT151" s="164" t="s">
        <v>179</v>
      </c>
      <c r="AU151" s="164" t="s">
        <v>90</v>
      </c>
      <c r="AV151" s="14" t="s">
        <v>175</v>
      </c>
      <c r="AW151" s="14" t="s">
        <v>35</v>
      </c>
      <c r="AX151" s="14" t="s">
        <v>82</v>
      </c>
      <c r="AY151" s="164" t="s">
        <v>167</v>
      </c>
    </row>
    <row r="152" spans="2:65" s="1" customFormat="1" ht="44.25" customHeight="1">
      <c r="B152" s="33"/>
      <c r="C152" s="132" t="s">
        <v>8</v>
      </c>
      <c r="D152" s="132" t="s">
        <v>170</v>
      </c>
      <c r="E152" s="133" t="s">
        <v>4354</v>
      </c>
      <c r="F152" s="134" t="s">
        <v>4355</v>
      </c>
      <c r="G152" s="135" t="s">
        <v>173</v>
      </c>
      <c r="H152" s="136">
        <v>273.08</v>
      </c>
      <c r="I152" s="137"/>
      <c r="J152" s="138">
        <f>ROUND(I152*H152,2)</f>
        <v>0</v>
      </c>
      <c r="K152" s="134" t="s">
        <v>174</v>
      </c>
      <c r="L152" s="33"/>
      <c r="M152" s="139" t="s">
        <v>19</v>
      </c>
      <c r="N152" s="140" t="s">
        <v>46</v>
      </c>
      <c r="P152" s="141">
        <f>O152*H152</f>
        <v>0</v>
      </c>
      <c r="Q152" s="141">
        <v>0.08922</v>
      </c>
      <c r="R152" s="141">
        <f>Q152*H152</f>
        <v>24.364197599999997</v>
      </c>
      <c r="S152" s="141">
        <v>0</v>
      </c>
      <c r="T152" s="142">
        <f>S152*H152</f>
        <v>0</v>
      </c>
      <c r="AR152" s="143" t="s">
        <v>175</v>
      </c>
      <c r="AT152" s="143" t="s">
        <v>170</v>
      </c>
      <c r="AU152" s="143" t="s">
        <v>90</v>
      </c>
      <c r="AY152" s="18" t="s">
        <v>167</v>
      </c>
      <c r="BE152" s="144">
        <f>IF(N152="základní",J152,0)</f>
        <v>0</v>
      </c>
      <c r="BF152" s="144">
        <f>IF(N152="snížená",J152,0)</f>
        <v>0</v>
      </c>
      <c r="BG152" s="144">
        <f>IF(N152="zákl. přenesená",J152,0)</f>
        <v>0</v>
      </c>
      <c r="BH152" s="144">
        <f>IF(N152="sníž. přenesená",J152,0)</f>
        <v>0</v>
      </c>
      <c r="BI152" s="144">
        <f>IF(N152="nulová",J152,0)</f>
        <v>0</v>
      </c>
      <c r="BJ152" s="18" t="s">
        <v>90</v>
      </c>
      <c r="BK152" s="144">
        <f>ROUND(I152*H152,2)</f>
        <v>0</v>
      </c>
      <c r="BL152" s="18" t="s">
        <v>175</v>
      </c>
      <c r="BM152" s="143" t="s">
        <v>4356</v>
      </c>
    </row>
    <row r="153" spans="2:47" s="1" customFormat="1" ht="11.25">
      <c r="B153" s="33"/>
      <c r="D153" s="145" t="s">
        <v>177</v>
      </c>
      <c r="F153" s="146" t="s">
        <v>4357</v>
      </c>
      <c r="I153" s="147"/>
      <c r="L153" s="33"/>
      <c r="M153" s="148"/>
      <c r="T153" s="54"/>
      <c r="AT153" s="18" t="s">
        <v>177</v>
      </c>
      <c r="AU153" s="18" t="s">
        <v>90</v>
      </c>
    </row>
    <row r="154" spans="2:51" s="12" customFormat="1" ht="11.25">
      <c r="B154" s="149"/>
      <c r="D154" s="150" t="s">
        <v>179</v>
      </c>
      <c r="E154" s="151" t="s">
        <v>19</v>
      </c>
      <c r="F154" s="152" t="s">
        <v>4358</v>
      </c>
      <c r="H154" s="151" t="s">
        <v>19</v>
      </c>
      <c r="I154" s="153"/>
      <c r="L154" s="149"/>
      <c r="M154" s="154"/>
      <c r="T154" s="155"/>
      <c r="AT154" s="151" t="s">
        <v>179</v>
      </c>
      <c r="AU154" s="151" t="s">
        <v>90</v>
      </c>
      <c r="AV154" s="12" t="s">
        <v>82</v>
      </c>
      <c r="AW154" s="12" t="s">
        <v>35</v>
      </c>
      <c r="AX154" s="12" t="s">
        <v>74</v>
      </c>
      <c r="AY154" s="151" t="s">
        <v>167</v>
      </c>
    </row>
    <row r="155" spans="2:51" s="13" customFormat="1" ht="11.25">
      <c r="B155" s="156"/>
      <c r="D155" s="150" t="s">
        <v>179</v>
      </c>
      <c r="E155" s="157" t="s">
        <v>19</v>
      </c>
      <c r="F155" s="158" t="s">
        <v>4359</v>
      </c>
      <c r="H155" s="159">
        <v>134.36</v>
      </c>
      <c r="I155" s="160"/>
      <c r="L155" s="156"/>
      <c r="M155" s="161"/>
      <c r="T155" s="162"/>
      <c r="AT155" s="157" t="s">
        <v>179</v>
      </c>
      <c r="AU155" s="157" t="s">
        <v>90</v>
      </c>
      <c r="AV155" s="13" t="s">
        <v>90</v>
      </c>
      <c r="AW155" s="13" t="s">
        <v>35</v>
      </c>
      <c r="AX155" s="13" t="s">
        <v>74</v>
      </c>
      <c r="AY155" s="157" t="s">
        <v>167</v>
      </c>
    </row>
    <row r="156" spans="2:51" s="13" customFormat="1" ht="11.25">
      <c r="B156" s="156"/>
      <c r="D156" s="150" t="s">
        <v>179</v>
      </c>
      <c r="E156" s="157" t="s">
        <v>19</v>
      </c>
      <c r="F156" s="158" t="s">
        <v>4360</v>
      </c>
      <c r="H156" s="159">
        <v>138.72</v>
      </c>
      <c r="I156" s="160"/>
      <c r="L156" s="156"/>
      <c r="M156" s="161"/>
      <c r="T156" s="162"/>
      <c r="AT156" s="157" t="s">
        <v>179</v>
      </c>
      <c r="AU156" s="157" t="s">
        <v>90</v>
      </c>
      <c r="AV156" s="13" t="s">
        <v>90</v>
      </c>
      <c r="AW156" s="13" t="s">
        <v>35</v>
      </c>
      <c r="AX156" s="13" t="s">
        <v>74</v>
      </c>
      <c r="AY156" s="157" t="s">
        <v>167</v>
      </c>
    </row>
    <row r="157" spans="2:51" s="14" customFormat="1" ht="11.25">
      <c r="B157" s="163"/>
      <c r="D157" s="150" t="s">
        <v>179</v>
      </c>
      <c r="E157" s="164" t="s">
        <v>19</v>
      </c>
      <c r="F157" s="165" t="s">
        <v>200</v>
      </c>
      <c r="H157" s="166">
        <v>273.08000000000004</v>
      </c>
      <c r="I157" s="167"/>
      <c r="L157" s="163"/>
      <c r="M157" s="168"/>
      <c r="T157" s="169"/>
      <c r="AT157" s="164" t="s">
        <v>179</v>
      </c>
      <c r="AU157" s="164" t="s">
        <v>90</v>
      </c>
      <c r="AV157" s="14" t="s">
        <v>175</v>
      </c>
      <c r="AW157" s="14" t="s">
        <v>35</v>
      </c>
      <c r="AX157" s="14" t="s">
        <v>82</v>
      </c>
      <c r="AY157" s="164" t="s">
        <v>167</v>
      </c>
    </row>
    <row r="158" spans="2:65" s="1" customFormat="1" ht="16.5" customHeight="1">
      <c r="B158" s="33"/>
      <c r="C158" s="180" t="s">
        <v>309</v>
      </c>
      <c r="D158" s="180" t="s">
        <v>587</v>
      </c>
      <c r="E158" s="181" t="s">
        <v>4361</v>
      </c>
      <c r="F158" s="182" t="s">
        <v>4362</v>
      </c>
      <c r="G158" s="183" t="s">
        <v>173</v>
      </c>
      <c r="H158" s="184">
        <v>278.542</v>
      </c>
      <c r="I158" s="185"/>
      <c r="J158" s="186">
        <f>ROUND(I158*H158,2)</f>
        <v>0</v>
      </c>
      <c r="K158" s="182" t="s">
        <v>174</v>
      </c>
      <c r="L158" s="187"/>
      <c r="M158" s="188" t="s">
        <v>19</v>
      </c>
      <c r="N158" s="189" t="s">
        <v>46</v>
      </c>
      <c r="P158" s="141">
        <f>O158*H158</f>
        <v>0</v>
      </c>
      <c r="Q158" s="141">
        <v>0.113</v>
      </c>
      <c r="R158" s="141">
        <f>Q158*H158</f>
        <v>31.475246</v>
      </c>
      <c r="S158" s="141">
        <v>0</v>
      </c>
      <c r="T158" s="142">
        <f>S158*H158</f>
        <v>0</v>
      </c>
      <c r="AR158" s="143" t="s">
        <v>235</v>
      </c>
      <c r="AT158" s="143" t="s">
        <v>587</v>
      </c>
      <c r="AU158" s="143" t="s">
        <v>90</v>
      </c>
      <c r="AY158" s="18" t="s">
        <v>167</v>
      </c>
      <c r="BE158" s="144">
        <f>IF(N158="základní",J158,0)</f>
        <v>0</v>
      </c>
      <c r="BF158" s="144">
        <f>IF(N158="snížená",J158,0)</f>
        <v>0</v>
      </c>
      <c r="BG158" s="144">
        <f>IF(N158="zákl. přenesená",J158,0)</f>
        <v>0</v>
      </c>
      <c r="BH158" s="144">
        <f>IF(N158="sníž. přenesená",J158,0)</f>
        <v>0</v>
      </c>
      <c r="BI158" s="144">
        <f>IF(N158="nulová",J158,0)</f>
        <v>0</v>
      </c>
      <c r="BJ158" s="18" t="s">
        <v>90</v>
      </c>
      <c r="BK158" s="144">
        <f>ROUND(I158*H158,2)</f>
        <v>0</v>
      </c>
      <c r="BL158" s="18" t="s">
        <v>175</v>
      </c>
      <c r="BM158" s="143" t="s">
        <v>4363</v>
      </c>
    </row>
    <row r="159" spans="2:51" s="13" customFormat="1" ht="11.25">
      <c r="B159" s="156"/>
      <c r="D159" s="150" t="s">
        <v>179</v>
      </c>
      <c r="F159" s="158" t="s">
        <v>4364</v>
      </c>
      <c r="H159" s="159">
        <v>278.542</v>
      </c>
      <c r="I159" s="160"/>
      <c r="L159" s="156"/>
      <c r="M159" s="161"/>
      <c r="T159" s="162"/>
      <c r="AT159" s="157" t="s">
        <v>179</v>
      </c>
      <c r="AU159" s="157" t="s">
        <v>90</v>
      </c>
      <c r="AV159" s="13" t="s">
        <v>90</v>
      </c>
      <c r="AW159" s="13" t="s">
        <v>4</v>
      </c>
      <c r="AX159" s="13" t="s">
        <v>82</v>
      </c>
      <c r="AY159" s="157" t="s">
        <v>167</v>
      </c>
    </row>
    <row r="160" spans="2:65" s="1" customFormat="1" ht="37.9" customHeight="1">
      <c r="B160" s="33"/>
      <c r="C160" s="132" t="s">
        <v>319</v>
      </c>
      <c r="D160" s="132" t="s">
        <v>170</v>
      </c>
      <c r="E160" s="133" t="s">
        <v>4365</v>
      </c>
      <c r="F160" s="134" t="s">
        <v>4366</v>
      </c>
      <c r="G160" s="135" t="s">
        <v>173</v>
      </c>
      <c r="H160" s="136">
        <v>49.14</v>
      </c>
      <c r="I160" s="137"/>
      <c r="J160" s="138">
        <f>ROUND(I160*H160,2)</f>
        <v>0</v>
      </c>
      <c r="K160" s="134" t="s">
        <v>174</v>
      </c>
      <c r="L160" s="33"/>
      <c r="M160" s="139" t="s">
        <v>19</v>
      </c>
      <c r="N160" s="140" t="s">
        <v>46</v>
      </c>
      <c r="P160" s="141">
        <f>O160*H160</f>
        <v>0</v>
      </c>
      <c r="Q160" s="141">
        <v>0.11162</v>
      </c>
      <c r="R160" s="141">
        <f>Q160*H160</f>
        <v>5.4850068</v>
      </c>
      <c r="S160" s="141">
        <v>0</v>
      </c>
      <c r="T160" s="142">
        <f>S160*H160</f>
        <v>0</v>
      </c>
      <c r="AR160" s="143" t="s">
        <v>175</v>
      </c>
      <c r="AT160" s="143" t="s">
        <v>170</v>
      </c>
      <c r="AU160" s="143" t="s">
        <v>90</v>
      </c>
      <c r="AY160" s="18" t="s">
        <v>167</v>
      </c>
      <c r="BE160" s="144">
        <f>IF(N160="základní",J160,0)</f>
        <v>0</v>
      </c>
      <c r="BF160" s="144">
        <f>IF(N160="snížená",J160,0)</f>
        <v>0</v>
      </c>
      <c r="BG160" s="144">
        <f>IF(N160="zákl. přenesená",J160,0)</f>
        <v>0</v>
      </c>
      <c r="BH160" s="144">
        <f>IF(N160="sníž. přenesená",J160,0)</f>
        <v>0</v>
      </c>
      <c r="BI160" s="144">
        <f>IF(N160="nulová",J160,0)</f>
        <v>0</v>
      </c>
      <c r="BJ160" s="18" t="s">
        <v>90</v>
      </c>
      <c r="BK160" s="144">
        <f>ROUND(I160*H160,2)</f>
        <v>0</v>
      </c>
      <c r="BL160" s="18" t="s">
        <v>175</v>
      </c>
      <c r="BM160" s="143" t="s">
        <v>4367</v>
      </c>
    </row>
    <row r="161" spans="2:47" s="1" customFormat="1" ht="11.25">
      <c r="B161" s="33"/>
      <c r="D161" s="145" t="s">
        <v>177</v>
      </c>
      <c r="F161" s="146" t="s">
        <v>4368</v>
      </c>
      <c r="I161" s="147"/>
      <c r="L161" s="33"/>
      <c r="M161" s="148"/>
      <c r="T161" s="54"/>
      <c r="AT161" s="18" t="s">
        <v>177</v>
      </c>
      <c r="AU161" s="18" t="s">
        <v>90</v>
      </c>
    </row>
    <row r="162" spans="2:51" s="12" customFormat="1" ht="11.25">
      <c r="B162" s="149"/>
      <c r="D162" s="150" t="s">
        <v>179</v>
      </c>
      <c r="E162" s="151" t="s">
        <v>19</v>
      </c>
      <c r="F162" s="152" t="s">
        <v>4358</v>
      </c>
      <c r="H162" s="151" t="s">
        <v>19</v>
      </c>
      <c r="I162" s="153"/>
      <c r="L162" s="149"/>
      <c r="M162" s="154"/>
      <c r="T162" s="155"/>
      <c r="AT162" s="151" t="s">
        <v>179</v>
      </c>
      <c r="AU162" s="151" t="s">
        <v>90</v>
      </c>
      <c r="AV162" s="12" t="s">
        <v>82</v>
      </c>
      <c r="AW162" s="12" t="s">
        <v>35</v>
      </c>
      <c r="AX162" s="12" t="s">
        <v>74</v>
      </c>
      <c r="AY162" s="151" t="s">
        <v>167</v>
      </c>
    </row>
    <row r="163" spans="2:51" s="13" customFormat="1" ht="11.25">
      <c r="B163" s="156"/>
      <c r="D163" s="150" t="s">
        <v>179</v>
      </c>
      <c r="E163" s="157" t="s">
        <v>19</v>
      </c>
      <c r="F163" s="158" t="s">
        <v>4369</v>
      </c>
      <c r="H163" s="159">
        <v>25.15</v>
      </c>
      <c r="I163" s="160"/>
      <c r="L163" s="156"/>
      <c r="M163" s="161"/>
      <c r="T163" s="162"/>
      <c r="AT163" s="157" t="s">
        <v>179</v>
      </c>
      <c r="AU163" s="157" t="s">
        <v>90</v>
      </c>
      <c r="AV163" s="13" t="s">
        <v>90</v>
      </c>
      <c r="AW163" s="13" t="s">
        <v>35</v>
      </c>
      <c r="AX163" s="13" t="s">
        <v>74</v>
      </c>
      <c r="AY163" s="157" t="s">
        <v>167</v>
      </c>
    </row>
    <row r="164" spans="2:51" s="13" customFormat="1" ht="11.25">
      <c r="B164" s="156"/>
      <c r="D164" s="150" t="s">
        <v>179</v>
      </c>
      <c r="E164" s="157" t="s">
        <v>19</v>
      </c>
      <c r="F164" s="158" t="s">
        <v>4370</v>
      </c>
      <c r="H164" s="159">
        <v>23.99</v>
      </c>
      <c r="I164" s="160"/>
      <c r="L164" s="156"/>
      <c r="M164" s="161"/>
      <c r="T164" s="162"/>
      <c r="AT164" s="157" t="s">
        <v>179</v>
      </c>
      <c r="AU164" s="157" t="s">
        <v>90</v>
      </c>
      <c r="AV164" s="13" t="s">
        <v>90</v>
      </c>
      <c r="AW164" s="13" t="s">
        <v>35</v>
      </c>
      <c r="AX164" s="13" t="s">
        <v>74</v>
      </c>
      <c r="AY164" s="157" t="s">
        <v>167</v>
      </c>
    </row>
    <row r="165" spans="2:51" s="14" customFormat="1" ht="11.25">
      <c r="B165" s="163"/>
      <c r="D165" s="150" t="s">
        <v>179</v>
      </c>
      <c r="E165" s="164" t="s">
        <v>19</v>
      </c>
      <c r="F165" s="165" t="s">
        <v>200</v>
      </c>
      <c r="H165" s="166">
        <v>49.14</v>
      </c>
      <c r="I165" s="167"/>
      <c r="L165" s="163"/>
      <c r="M165" s="168"/>
      <c r="T165" s="169"/>
      <c r="AT165" s="164" t="s">
        <v>179</v>
      </c>
      <c r="AU165" s="164" t="s">
        <v>90</v>
      </c>
      <c r="AV165" s="14" t="s">
        <v>175</v>
      </c>
      <c r="AW165" s="14" t="s">
        <v>35</v>
      </c>
      <c r="AX165" s="14" t="s">
        <v>82</v>
      </c>
      <c r="AY165" s="164" t="s">
        <v>167</v>
      </c>
    </row>
    <row r="166" spans="2:65" s="1" customFormat="1" ht="16.5" customHeight="1">
      <c r="B166" s="33"/>
      <c r="C166" s="180" t="s">
        <v>326</v>
      </c>
      <c r="D166" s="180" t="s">
        <v>587</v>
      </c>
      <c r="E166" s="181" t="s">
        <v>4371</v>
      </c>
      <c r="F166" s="182" t="s">
        <v>4372</v>
      </c>
      <c r="G166" s="183" t="s">
        <v>173</v>
      </c>
      <c r="H166" s="184">
        <v>50.614</v>
      </c>
      <c r="I166" s="185"/>
      <c r="J166" s="186">
        <f>ROUND(I166*H166,2)</f>
        <v>0</v>
      </c>
      <c r="K166" s="182" t="s">
        <v>174</v>
      </c>
      <c r="L166" s="187"/>
      <c r="M166" s="188" t="s">
        <v>19</v>
      </c>
      <c r="N166" s="189" t="s">
        <v>46</v>
      </c>
      <c r="P166" s="141">
        <f>O166*H166</f>
        <v>0</v>
      </c>
      <c r="Q166" s="141">
        <v>0.176</v>
      </c>
      <c r="R166" s="141">
        <f>Q166*H166</f>
        <v>8.908064</v>
      </c>
      <c r="S166" s="141">
        <v>0</v>
      </c>
      <c r="T166" s="142">
        <f>S166*H166</f>
        <v>0</v>
      </c>
      <c r="AR166" s="143" t="s">
        <v>235</v>
      </c>
      <c r="AT166" s="143" t="s">
        <v>587</v>
      </c>
      <c r="AU166" s="143" t="s">
        <v>90</v>
      </c>
      <c r="AY166" s="18" t="s">
        <v>167</v>
      </c>
      <c r="BE166" s="144">
        <f>IF(N166="základní",J166,0)</f>
        <v>0</v>
      </c>
      <c r="BF166" s="144">
        <f>IF(N166="snížená",J166,0)</f>
        <v>0</v>
      </c>
      <c r="BG166" s="144">
        <f>IF(N166="zákl. přenesená",J166,0)</f>
        <v>0</v>
      </c>
      <c r="BH166" s="144">
        <f>IF(N166="sníž. přenesená",J166,0)</f>
        <v>0</v>
      </c>
      <c r="BI166" s="144">
        <f>IF(N166="nulová",J166,0)</f>
        <v>0</v>
      </c>
      <c r="BJ166" s="18" t="s">
        <v>90</v>
      </c>
      <c r="BK166" s="144">
        <f>ROUND(I166*H166,2)</f>
        <v>0</v>
      </c>
      <c r="BL166" s="18" t="s">
        <v>175</v>
      </c>
      <c r="BM166" s="143" t="s">
        <v>4373</v>
      </c>
    </row>
    <row r="167" spans="2:51" s="13" customFormat="1" ht="11.25">
      <c r="B167" s="156"/>
      <c r="D167" s="150" t="s">
        <v>179</v>
      </c>
      <c r="F167" s="158" t="s">
        <v>4374</v>
      </c>
      <c r="H167" s="159">
        <v>50.614</v>
      </c>
      <c r="I167" s="160"/>
      <c r="L167" s="156"/>
      <c r="M167" s="161"/>
      <c r="T167" s="162"/>
      <c r="AT167" s="157" t="s">
        <v>179</v>
      </c>
      <c r="AU167" s="157" t="s">
        <v>90</v>
      </c>
      <c r="AV167" s="13" t="s">
        <v>90</v>
      </c>
      <c r="AW167" s="13" t="s">
        <v>4</v>
      </c>
      <c r="AX167" s="13" t="s">
        <v>82</v>
      </c>
      <c r="AY167" s="157" t="s">
        <v>167</v>
      </c>
    </row>
    <row r="168" spans="2:65" s="1" customFormat="1" ht="37.9" customHeight="1">
      <c r="B168" s="33"/>
      <c r="C168" s="132" t="s">
        <v>335</v>
      </c>
      <c r="D168" s="132" t="s">
        <v>170</v>
      </c>
      <c r="E168" s="133" t="s">
        <v>4375</v>
      </c>
      <c r="F168" s="134" t="s">
        <v>4376</v>
      </c>
      <c r="G168" s="135" t="s">
        <v>173</v>
      </c>
      <c r="H168" s="136">
        <v>29.3</v>
      </c>
      <c r="I168" s="137"/>
      <c r="J168" s="138">
        <f>ROUND(I168*H168,2)</f>
        <v>0</v>
      </c>
      <c r="K168" s="134" t="s">
        <v>174</v>
      </c>
      <c r="L168" s="33"/>
      <c r="M168" s="139" t="s">
        <v>19</v>
      </c>
      <c r="N168" s="140" t="s">
        <v>46</v>
      </c>
      <c r="P168" s="141">
        <f>O168*H168</f>
        <v>0</v>
      </c>
      <c r="Q168" s="141">
        <v>0.098</v>
      </c>
      <c r="R168" s="141">
        <f>Q168*H168</f>
        <v>2.8714000000000004</v>
      </c>
      <c r="S168" s="141">
        <v>0</v>
      </c>
      <c r="T168" s="142">
        <f>S168*H168</f>
        <v>0</v>
      </c>
      <c r="AR168" s="143" t="s">
        <v>175</v>
      </c>
      <c r="AT168" s="143" t="s">
        <v>170</v>
      </c>
      <c r="AU168" s="143" t="s">
        <v>90</v>
      </c>
      <c r="AY168" s="18" t="s">
        <v>167</v>
      </c>
      <c r="BE168" s="144">
        <f>IF(N168="základní",J168,0)</f>
        <v>0</v>
      </c>
      <c r="BF168" s="144">
        <f>IF(N168="snížená",J168,0)</f>
        <v>0</v>
      </c>
      <c r="BG168" s="144">
        <f>IF(N168="zákl. přenesená",J168,0)</f>
        <v>0</v>
      </c>
      <c r="BH168" s="144">
        <f>IF(N168="sníž. přenesená",J168,0)</f>
        <v>0</v>
      </c>
      <c r="BI168" s="144">
        <f>IF(N168="nulová",J168,0)</f>
        <v>0</v>
      </c>
      <c r="BJ168" s="18" t="s">
        <v>90</v>
      </c>
      <c r="BK168" s="144">
        <f>ROUND(I168*H168,2)</f>
        <v>0</v>
      </c>
      <c r="BL168" s="18" t="s">
        <v>175</v>
      </c>
      <c r="BM168" s="143" t="s">
        <v>4377</v>
      </c>
    </row>
    <row r="169" spans="2:47" s="1" customFormat="1" ht="11.25">
      <c r="B169" s="33"/>
      <c r="D169" s="145" t="s">
        <v>177</v>
      </c>
      <c r="F169" s="146" t="s">
        <v>4378</v>
      </c>
      <c r="I169" s="147"/>
      <c r="L169" s="33"/>
      <c r="M169" s="148"/>
      <c r="T169" s="54"/>
      <c r="AT169" s="18" t="s">
        <v>177</v>
      </c>
      <c r="AU169" s="18" t="s">
        <v>90</v>
      </c>
    </row>
    <row r="170" spans="2:51" s="12" customFormat="1" ht="11.25">
      <c r="B170" s="149"/>
      <c r="D170" s="150" t="s">
        <v>179</v>
      </c>
      <c r="E170" s="151" t="s">
        <v>19</v>
      </c>
      <c r="F170" s="152" t="s">
        <v>4358</v>
      </c>
      <c r="H170" s="151" t="s">
        <v>19</v>
      </c>
      <c r="I170" s="153"/>
      <c r="L170" s="149"/>
      <c r="M170" s="154"/>
      <c r="T170" s="155"/>
      <c r="AT170" s="151" t="s">
        <v>179</v>
      </c>
      <c r="AU170" s="151" t="s">
        <v>90</v>
      </c>
      <c r="AV170" s="12" t="s">
        <v>82</v>
      </c>
      <c r="AW170" s="12" t="s">
        <v>35</v>
      </c>
      <c r="AX170" s="12" t="s">
        <v>74</v>
      </c>
      <c r="AY170" s="151" t="s">
        <v>167</v>
      </c>
    </row>
    <row r="171" spans="2:51" s="13" customFormat="1" ht="11.25">
      <c r="B171" s="156"/>
      <c r="D171" s="150" t="s">
        <v>179</v>
      </c>
      <c r="E171" s="157" t="s">
        <v>19</v>
      </c>
      <c r="F171" s="158" t="s">
        <v>4379</v>
      </c>
      <c r="H171" s="159">
        <v>29.3</v>
      </c>
      <c r="I171" s="160"/>
      <c r="L171" s="156"/>
      <c r="M171" s="161"/>
      <c r="T171" s="162"/>
      <c r="AT171" s="157" t="s">
        <v>179</v>
      </c>
      <c r="AU171" s="157" t="s">
        <v>90</v>
      </c>
      <c r="AV171" s="13" t="s">
        <v>90</v>
      </c>
      <c r="AW171" s="13" t="s">
        <v>35</v>
      </c>
      <c r="AX171" s="13" t="s">
        <v>74</v>
      </c>
      <c r="AY171" s="157" t="s">
        <v>167</v>
      </c>
    </row>
    <row r="172" spans="2:51" s="14" customFormat="1" ht="11.25">
      <c r="B172" s="163"/>
      <c r="D172" s="150" t="s">
        <v>179</v>
      </c>
      <c r="E172" s="164" t="s">
        <v>19</v>
      </c>
      <c r="F172" s="165" t="s">
        <v>200</v>
      </c>
      <c r="H172" s="166">
        <v>29.3</v>
      </c>
      <c r="I172" s="167"/>
      <c r="L172" s="163"/>
      <c r="M172" s="168"/>
      <c r="T172" s="169"/>
      <c r="AT172" s="164" t="s">
        <v>179</v>
      </c>
      <c r="AU172" s="164" t="s">
        <v>90</v>
      </c>
      <c r="AV172" s="14" t="s">
        <v>175</v>
      </c>
      <c r="AW172" s="14" t="s">
        <v>35</v>
      </c>
      <c r="AX172" s="14" t="s">
        <v>82</v>
      </c>
      <c r="AY172" s="164" t="s">
        <v>167</v>
      </c>
    </row>
    <row r="173" spans="2:65" s="1" customFormat="1" ht="16.5" customHeight="1">
      <c r="B173" s="33"/>
      <c r="C173" s="180" t="s">
        <v>342</v>
      </c>
      <c r="D173" s="180" t="s">
        <v>587</v>
      </c>
      <c r="E173" s="181" t="s">
        <v>4380</v>
      </c>
      <c r="F173" s="182" t="s">
        <v>4381</v>
      </c>
      <c r="G173" s="183" t="s">
        <v>173</v>
      </c>
      <c r="H173" s="184">
        <v>30.179</v>
      </c>
      <c r="I173" s="185"/>
      <c r="J173" s="186">
        <f>ROUND(I173*H173,2)</f>
        <v>0</v>
      </c>
      <c r="K173" s="182" t="s">
        <v>174</v>
      </c>
      <c r="L173" s="187"/>
      <c r="M173" s="188" t="s">
        <v>19</v>
      </c>
      <c r="N173" s="189" t="s">
        <v>46</v>
      </c>
      <c r="P173" s="141">
        <f>O173*H173</f>
        <v>0</v>
      </c>
      <c r="Q173" s="141">
        <v>0.108</v>
      </c>
      <c r="R173" s="141">
        <f>Q173*H173</f>
        <v>3.2593319999999997</v>
      </c>
      <c r="S173" s="141">
        <v>0</v>
      </c>
      <c r="T173" s="142">
        <f>S173*H173</f>
        <v>0</v>
      </c>
      <c r="AR173" s="143" t="s">
        <v>235</v>
      </c>
      <c r="AT173" s="143" t="s">
        <v>587</v>
      </c>
      <c r="AU173" s="143" t="s">
        <v>90</v>
      </c>
      <c r="AY173" s="18" t="s">
        <v>167</v>
      </c>
      <c r="BE173" s="144">
        <f>IF(N173="základní",J173,0)</f>
        <v>0</v>
      </c>
      <c r="BF173" s="144">
        <f>IF(N173="snížená",J173,0)</f>
        <v>0</v>
      </c>
      <c r="BG173" s="144">
        <f>IF(N173="zákl. přenesená",J173,0)</f>
        <v>0</v>
      </c>
      <c r="BH173" s="144">
        <f>IF(N173="sníž. přenesená",J173,0)</f>
        <v>0</v>
      </c>
      <c r="BI173" s="144">
        <f>IF(N173="nulová",J173,0)</f>
        <v>0</v>
      </c>
      <c r="BJ173" s="18" t="s">
        <v>90</v>
      </c>
      <c r="BK173" s="144">
        <f>ROUND(I173*H173,2)</f>
        <v>0</v>
      </c>
      <c r="BL173" s="18" t="s">
        <v>175</v>
      </c>
      <c r="BM173" s="143" t="s">
        <v>4382</v>
      </c>
    </row>
    <row r="174" spans="2:51" s="13" customFormat="1" ht="11.25">
      <c r="B174" s="156"/>
      <c r="D174" s="150" t="s">
        <v>179</v>
      </c>
      <c r="F174" s="158" t="s">
        <v>4383</v>
      </c>
      <c r="H174" s="159">
        <v>30.179</v>
      </c>
      <c r="I174" s="160"/>
      <c r="L174" s="156"/>
      <c r="M174" s="161"/>
      <c r="T174" s="162"/>
      <c r="AT174" s="157" t="s">
        <v>179</v>
      </c>
      <c r="AU174" s="157" t="s">
        <v>90</v>
      </c>
      <c r="AV174" s="13" t="s">
        <v>90</v>
      </c>
      <c r="AW174" s="13" t="s">
        <v>4</v>
      </c>
      <c r="AX174" s="13" t="s">
        <v>82</v>
      </c>
      <c r="AY174" s="157" t="s">
        <v>167</v>
      </c>
    </row>
    <row r="175" spans="2:65" s="1" customFormat="1" ht="16.5" customHeight="1">
      <c r="B175" s="33"/>
      <c r="C175" s="180" t="s">
        <v>7</v>
      </c>
      <c r="D175" s="180" t="s">
        <v>587</v>
      </c>
      <c r="E175" s="181" t="s">
        <v>4384</v>
      </c>
      <c r="F175" s="182" t="s">
        <v>4385</v>
      </c>
      <c r="G175" s="183" t="s">
        <v>389</v>
      </c>
      <c r="H175" s="184">
        <v>2.578</v>
      </c>
      <c r="I175" s="185"/>
      <c r="J175" s="186">
        <f>ROUND(I175*H175,2)</f>
        <v>0</v>
      </c>
      <c r="K175" s="182" t="s">
        <v>174</v>
      </c>
      <c r="L175" s="187"/>
      <c r="M175" s="188" t="s">
        <v>19</v>
      </c>
      <c r="N175" s="189" t="s">
        <v>46</v>
      </c>
      <c r="P175" s="141">
        <f>O175*H175</f>
        <v>0</v>
      </c>
      <c r="Q175" s="141">
        <v>1</v>
      </c>
      <c r="R175" s="141">
        <f>Q175*H175</f>
        <v>2.578</v>
      </c>
      <c r="S175" s="141">
        <v>0</v>
      </c>
      <c r="T175" s="142">
        <f>S175*H175</f>
        <v>0</v>
      </c>
      <c r="AR175" s="143" t="s">
        <v>235</v>
      </c>
      <c r="AT175" s="143" t="s">
        <v>587</v>
      </c>
      <c r="AU175" s="143" t="s">
        <v>90</v>
      </c>
      <c r="AY175" s="18" t="s">
        <v>167</v>
      </c>
      <c r="BE175" s="144">
        <f>IF(N175="základní",J175,0)</f>
        <v>0</v>
      </c>
      <c r="BF175" s="144">
        <f>IF(N175="snížená",J175,0)</f>
        <v>0</v>
      </c>
      <c r="BG175" s="144">
        <f>IF(N175="zákl. přenesená",J175,0)</f>
        <v>0</v>
      </c>
      <c r="BH175" s="144">
        <f>IF(N175="sníž. přenesená",J175,0)</f>
        <v>0</v>
      </c>
      <c r="BI175" s="144">
        <f>IF(N175="nulová",J175,0)</f>
        <v>0</v>
      </c>
      <c r="BJ175" s="18" t="s">
        <v>90</v>
      </c>
      <c r="BK175" s="144">
        <f>ROUND(I175*H175,2)</f>
        <v>0</v>
      </c>
      <c r="BL175" s="18" t="s">
        <v>175</v>
      </c>
      <c r="BM175" s="143" t="s">
        <v>4386</v>
      </c>
    </row>
    <row r="176" spans="2:51" s="12" customFormat="1" ht="11.25">
      <c r="B176" s="149"/>
      <c r="D176" s="150" t="s">
        <v>179</v>
      </c>
      <c r="E176" s="151" t="s">
        <v>19</v>
      </c>
      <c r="F176" s="152" t="s">
        <v>4358</v>
      </c>
      <c r="H176" s="151" t="s">
        <v>19</v>
      </c>
      <c r="I176" s="153"/>
      <c r="L176" s="149"/>
      <c r="M176" s="154"/>
      <c r="T176" s="155"/>
      <c r="AT176" s="151" t="s">
        <v>179</v>
      </c>
      <c r="AU176" s="151" t="s">
        <v>90</v>
      </c>
      <c r="AV176" s="12" t="s">
        <v>82</v>
      </c>
      <c r="AW176" s="12" t="s">
        <v>35</v>
      </c>
      <c r="AX176" s="12" t="s">
        <v>74</v>
      </c>
      <c r="AY176" s="151" t="s">
        <v>167</v>
      </c>
    </row>
    <row r="177" spans="2:51" s="13" customFormat="1" ht="11.25">
      <c r="B177" s="156"/>
      <c r="D177" s="150" t="s">
        <v>179</v>
      </c>
      <c r="E177" s="157" t="s">
        <v>19</v>
      </c>
      <c r="F177" s="158" t="s">
        <v>4387</v>
      </c>
      <c r="H177" s="159">
        <v>2.344</v>
      </c>
      <c r="I177" s="160"/>
      <c r="L177" s="156"/>
      <c r="M177" s="161"/>
      <c r="T177" s="162"/>
      <c r="AT177" s="157" t="s">
        <v>179</v>
      </c>
      <c r="AU177" s="157" t="s">
        <v>90</v>
      </c>
      <c r="AV177" s="13" t="s">
        <v>90</v>
      </c>
      <c r="AW177" s="13" t="s">
        <v>35</v>
      </c>
      <c r="AX177" s="13" t="s">
        <v>74</v>
      </c>
      <c r="AY177" s="157" t="s">
        <v>167</v>
      </c>
    </row>
    <row r="178" spans="2:51" s="14" customFormat="1" ht="11.25">
      <c r="B178" s="163"/>
      <c r="D178" s="150" t="s">
        <v>179</v>
      </c>
      <c r="E178" s="164" t="s">
        <v>19</v>
      </c>
      <c r="F178" s="165" t="s">
        <v>200</v>
      </c>
      <c r="H178" s="166">
        <v>2.344</v>
      </c>
      <c r="I178" s="167"/>
      <c r="L178" s="163"/>
      <c r="M178" s="168"/>
      <c r="T178" s="169"/>
      <c r="AT178" s="164" t="s">
        <v>179</v>
      </c>
      <c r="AU178" s="164" t="s">
        <v>90</v>
      </c>
      <c r="AV178" s="14" t="s">
        <v>175</v>
      </c>
      <c r="AW178" s="14" t="s">
        <v>35</v>
      </c>
      <c r="AX178" s="14" t="s">
        <v>82</v>
      </c>
      <c r="AY178" s="164" t="s">
        <v>167</v>
      </c>
    </row>
    <row r="179" spans="2:51" s="13" customFormat="1" ht="11.25">
      <c r="B179" s="156"/>
      <c r="D179" s="150" t="s">
        <v>179</v>
      </c>
      <c r="F179" s="158" t="s">
        <v>4388</v>
      </c>
      <c r="H179" s="159">
        <v>2.578</v>
      </c>
      <c r="I179" s="160"/>
      <c r="L179" s="156"/>
      <c r="M179" s="161"/>
      <c r="T179" s="162"/>
      <c r="AT179" s="157" t="s">
        <v>179</v>
      </c>
      <c r="AU179" s="157" t="s">
        <v>90</v>
      </c>
      <c r="AV179" s="13" t="s">
        <v>90</v>
      </c>
      <c r="AW179" s="13" t="s">
        <v>4</v>
      </c>
      <c r="AX179" s="13" t="s">
        <v>82</v>
      </c>
      <c r="AY179" s="157" t="s">
        <v>167</v>
      </c>
    </row>
    <row r="180" spans="2:63" s="11" customFormat="1" ht="22.9" customHeight="1">
      <c r="B180" s="120"/>
      <c r="D180" s="121" t="s">
        <v>73</v>
      </c>
      <c r="E180" s="130" t="s">
        <v>223</v>
      </c>
      <c r="F180" s="130" t="s">
        <v>568</v>
      </c>
      <c r="I180" s="123"/>
      <c r="J180" s="131">
        <f>BK180</f>
        <v>0</v>
      </c>
      <c r="L180" s="120"/>
      <c r="M180" s="125"/>
      <c r="P180" s="126">
        <f>SUM(P181:P190)</f>
        <v>0</v>
      </c>
      <c r="R180" s="126">
        <f>SUM(R181:R190)</f>
        <v>24.5737154</v>
      </c>
      <c r="T180" s="127">
        <f>SUM(T181:T190)</f>
        <v>0</v>
      </c>
      <c r="AR180" s="121" t="s">
        <v>82</v>
      </c>
      <c r="AT180" s="128" t="s">
        <v>73</v>
      </c>
      <c r="AU180" s="128" t="s">
        <v>82</v>
      </c>
      <c r="AY180" s="121" t="s">
        <v>167</v>
      </c>
      <c r="BK180" s="129">
        <f>SUM(BK181:BK190)</f>
        <v>0</v>
      </c>
    </row>
    <row r="181" spans="2:65" s="1" customFormat="1" ht="21.75" customHeight="1">
      <c r="B181" s="33"/>
      <c r="C181" s="132" t="s">
        <v>355</v>
      </c>
      <c r="D181" s="132" t="s">
        <v>170</v>
      </c>
      <c r="E181" s="133" t="s">
        <v>4389</v>
      </c>
      <c r="F181" s="134" t="s">
        <v>4390</v>
      </c>
      <c r="G181" s="135" t="s">
        <v>173</v>
      </c>
      <c r="H181" s="136">
        <v>35.08</v>
      </c>
      <c r="I181" s="137"/>
      <c r="J181" s="138">
        <f>ROUND(I181*H181,2)</f>
        <v>0</v>
      </c>
      <c r="K181" s="134" t="s">
        <v>174</v>
      </c>
      <c r="L181" s="33"/>
      <c r="M181" s="139" t="s">
        <v>19</v>
      </c>
      <c r="N181" s="140" t="s">
        <v>46</v>
      </c>
      <c r="P181" s="141">
        <f>O181*H181</f>
        <v>0</v>
      </c>
      <c r="Q181" s="141">
        <v>0.20893</v>
      </c>
      <c r="R181" s="141">
        <f>Q181*H181</f>
        <v>7.3292644</v>
      </c>
      <c r="S181" s="141">
        <v>0</v>
      </c>
      <c r="T181" s="142">
        <f>S181*H181</f>
        <v>0</v>
      </c>
      <c r="AR181" s="143" t="s">
        <v>175</v>
      </c>
      <c r="AT181" s="143" t="s">
        <v>170</v>
      </c>
      <c r="AU181" s="143" t="s">
        <v>90</v>
      </c>
      <c r="AY181" s="18" t="s">
        <v>167</v>
      </c>
      <c r="BE181" s="144">
        <f>IF(N181="základní",J181,0)</f>
        <v>0</v>
      </c>
      <c r="BF181" s="144">
        <f>IF(N181="snížená",J181,0)</f>
        <v>0</v>
      </c>
      <c r="BG181" s="144">
        <f>IF(N181="zákl. přenesená",J181,0)</f>
        <v>0</v>
      </c>
      <c r="BH181" s="144">
        <f>IF(N181="sníž. přenesená",J181,0)</f>
        <v>0</v>
      </c>
      <c r="BI181" s="144">
        <f>IF(N181="nulová",J181,0)</f>
        <v>0</v>
      </c>
      <c r="BJ181" s="18" t="s">
        <v>90</v>
      </c>
      <c r="BK181" s="144">
        <f>ROUND(I181*H181,2)</f>
        <v>0</v>
      </c>
      <c r="BL181" s="18" t="s">
        <v>175</v>
      </c>
      <c r="BM181" s="143" t="s">
        <v>4391</v>
      </c>
    </row>
    <row r="182" spans="2:47" s="1" customFormat="1" ht="11.25">
      <c r="B182" s="33"/>
      <c r="D182" s="145" t="s">
        <v>177</v>
      </c>
      <c r="F182" s="146" t="s">
        <v>4392</v>
      </c>
      <c r="I182" s="147"/>
      <c r="L182" s="33"/>
      <c r="M182" s="148"/>
      <c r="T182" s="54"/>
      <c r="AT182" s="18" t="s">
        <v>177</v>
      </c>
      <c r="AU182" s="18" t="s">
        <v>90</v>
      </c>
    </row>
    <row r="183" spans="2:51" s="12" customFormat="1" ht="11.25">
      <c r="B183" s="149"/>
      <c r="D183" s="150" t="s">
        <v>179</v>
      </c>
      <c r="E183" s="151" t="s">
        <v>19</v>
      </c>
      <c r="F183" s="152" t="s">
        <v>4358</v>
      </c>
      <c r="H183" s="151" t="s">
        <v>19</v>
      </c>
      <c r="I183" s="153"/>
      <c r="L183" s="149"/>
      <c r="M183" s="154"/>
      <c r="T183" s="155"/>
      <c r="AT183" s="151" t="s">
        <v>179</v>
      </c>
      <c r="AU183" s="151" t="s">
        <v>90</v>
      </c>
      <c r="AV183" s="12" t="s">
        <v>82</v>
      </c>
      <c r="AW183" s="12" t="s">
        <v>35</v>
      </c>
      <c r="AX183" s="12" t="s">
        <v>74</v>
      </c>
      <c r="AY183" s="151" t="s">
        <v>167</v>
      </c>
    </row>
    <row r="184" spans="2:51" s="13" customFormat="1" ht="11.25">
      <c r="B184" s="156"/>
      <c r="D184" s="150" t="s">
        <v>179</v>
      </c>
      <c r="E184" s="157" t="s">
        <v>19</v>
      </c>
      <c r="F184" s="158" t="s">
        <v>4331</v>
      </c>
      <c r="H184" s="159">
        <v>35.08</v>
      </c>
      <c r="I184" s="160"/>
      <c r="L184" s="156"/>
      <c r="M184" s="161"/>
      <c r="T184" s="162"/>
      <c r="AT184" s="157" t="s">
        <v>179</v>
      </c>
      <c r="AU184" s="157" t="s">
        <v>90</v>
      </c>
      <c r="AV184" s="13" t="s">
        <v>90</v>
      </c>
      <c r="AW184" s="13" t="s">
        <v>35</v>
      </c>
      <c r="AX184" s="13" t="s">
        <v>74</v>
      </c>
      <c r="AY184" s="157" t="s">
        <v>167</v>
      </c>
    </row>
    <row r="185" spans="2:51" s="14" customFormat="1" ht="11.25">
      <c r="B185" s="163"/>
      <c r="D185" s="150" t="s">
        <v>179</v>
      </c>
      <c r="E185" s="164" t="s">
        <v>19</v>
      </c>
      <c r="F185" s="165" t="s">
        <v>200</v>
      </c>
      <c r="H185" s="166">
        <v>35.08</v>
      </c>
      <c r="I185" s="167"/>
      <c r="L185" s="163"/>
      <c r="M185" s="168"/>
      <c r="T185" s="169"/>
      <c r="AT185" s="164" t="s">
        <v>179</v>
      </c>
      <c r="AU185" s="164" t="s">
        <v>90</v>
      </c>
      <c r="AV185" s="14" t="s">
        <v>175</v>
      </c>
      <c r="AW185" s="14" t="s">
        <v>35</v>
      </c>
      <c r="AX185" s="14" t="s">
        <v>82</v>
      </c>
      <c r="AY185" s="164" t="s">
        <v>167</v>
      </c>
    </row>
    <row r="186" spans="2:65" s="1" customFormat="1" ht="24.2" customHeight="1">
      <c r="B186" s="33"/>
      <c r="C186" s="132" t="s">
        <v>365</v>
      </c>
      <c r="D186" s="132" t="s">
        <v>170</v>
      </c>
      <c r="E186" s="133" t="s">
        <v>4393</v>
      </c>
      <c r="F186" s="134" t="s">
        <v>4394</v>
      </c>
      <c r="G186" s="135" t="s">
        <v>368</v>
      </c>
      <c r="H186" s="136">
        <v>87.7</v>
      </c>
      <c r="I186" s="137"/>
      <c r="J186" s="138">
        <f>ROUND(I186*H186,2)</f>
        <v>0</v>
      </c>
      <c r="K186" s="134" t="s">
        <v>174</v>
      </c>
      <c r="L186" s="33"/>
      <c r="M186" s="139" t="s">
        <v>19</v>
      </c>
      <c r="N186" s="140" t="s">
        <v>46</v>
      </c>
      <c r="P186" s="141">
        <f>O186*H186</f>
        <v>0</v>
      </c>
      <c r="Q186" s="141">
        <v>0.19663</v>
      </c>
      <c r="R186" s="141">
        <f>Q186*H186</f>
        <v>17.244451</v>
      </c>
      <c r="S186" s="141">
        <v>0</v>
      </c>
      <c r="T186" s="142">
        <f>S186*H186</f>
        <v>0</v>
      </c>
      <c r="AR186" s="143" t="s">
        <v>175</v>
      </c>
      <c r="AT186" s="143" t="s">
        <v>170</v>
      </c>
      <c r="AU186" s="143" t="s">
        <v>90</v>
      </c>
      <c r="AY186" s="18" t="s">
        <v>167</v>
      </c>
      <c r="BE186" s="144">
        <f>IF(N186="základní",J186,0)</f>
        <v>0</v>
      </c>
      <c r="BF186" s="144">
        <f>IF(N186="snížená",J186,0)</f>
        <v>0</v>
      </c>
      <c r="BG186" s="144">
        <f>IF(N186="zákl. přenesená",J186,0)</f>
        <v>0</v>
      </c>
      <c r="BH186" s="144">
        <f>IF(N186="sníž. přenesená",J186,0)</f>
        <v>0</v>
      </c>
      <c r="BI186" s="144">
        <f>IF(N186="nulová",J186,0)</f>
        <v>0</v>
      </c>
      <c r="BJ186" s="18" t="s">
        <v>90</v>
      </c>
      <c r="BK186" s="144">
        <f>ROUND(I186*H186,2)</f>
        <v>0</v>
      </c>
      <c r="BL186" s="18" t="s">
        <v>175</v>
      </c>
      <c r="BM186" s="143" t="s">
        <v>4395</v>
      </c>
    </row>
    <row r="187" spans="2:47" s="1" customFormat="1" ht="11.25">
      <c r="B187" s="33"/>
      <c r="D187" s="145" t="s">
        <v>177</v>
      </c>
      <c r="F187" s="146" t="s">
        <v>4396</v>
      </c>
      <c r="I187" s="147"/>
      <c r="L187" s="33"/>
      <c r="M187" s="148"/>
      <c r="T187" s="54"/>
      <c r="AT187" s="18" t="s">
        <v>177</v>
      </c>
      <c r="AU187" s="18" t="s">
        <v>90</v>
      </c>
    </row>
    <row r="188" spans="2:51" s="12" customFormat="1" ht="11.25">
      <c r="B188" s="149"/>
      <c r="D188" s="150" t="s">
        <v>179</v>
      </c>
      <c r="E188" s="151" t="s">
        <v>19</v>
      </c>
      <c r="F188" s="152" t="s">
        <v>4358</v>
      </c>
      <c r="H188" s="151" t="s">
        <v>19</v>
      </c>
      <c r="I188" s="153"/>
      <c r="L188" s="149"/>
      <c r="M188" s="154"/>
      <c r="T188" s="155"/>
      <c r="AT188" s="151" t="s">
        <v>179</v>
      </c>
      <c r="AU188" s="151" t="s">
        <v>90</v>
      </c>
      <c r="AV188" s="12" t="s">
        <v>82</v>
      </c>
      <c r="AW188" s="12" t="s">
        <v>35</v>
      </c>
      <c r="AX188" s="12" t="s">
        <v>74</v>
      </c>
      <c r="AY188" s="151" t="s">
        <v>167</v>
      </c>
    </row>
    <row r="189" spans="2:51" s="13" customFormat="1" ht="11.25">
      <c r="B189" s="156"/>
      <c r="D189" s="150" t="s">
        <v>179</v>
      </c>
      <c r="E189" s="157" t="s">
        <v>19</v>
      </c>
      <c r="F189" s="158" t="s">
        <v>4397</v>
      </c>
      <c r="H189" s="159">
        <v>87.7</v>
      </c>
      <c r="I189" s="160"/>
      <c r="L189" s="156"/>
      <c r="M189" s="161"/>
      <c r="T189" s="162"/>
      <c r="AT189" s="157" t="s">
        <v>179</v>
      </c>
      <c r="AU189" s="157" t="s">
        <v>90</v>
      </c>
      <c r="AV189" s="13" t="s">
        <v>90</v>
      </c>
      <c r="AW189" s="13" t="s">
        <v>35</v>
      </c>
      <c r="AX189" s="13" t="s">
        <v>74</v>
      </c>
      <c r="AY189" s="157" t="s">
        <v>167</v>
      </c>
    </row>
    <row r="190" spans="2:51" s="14" customFormat="1" ht="11.25">
      <c r="B190" s="163"/>
      <c r="D190" s="150" t="s">
        <v>179</v>
      </c>
      <c r="E190" s="164" t="s">
        <v>19</v>
      </c>
      <c r="F190" s="165" t="s">
        <v>200</v>
      </c>
      <c r="H190" s="166">
        <v>87.7</v>
      </c>
      <c r="I190" s="167"/>
      <c r="L190" s="163"/>
      <c r="M190" s="168"/>
      <c r="T190" s="169"/>
      <c r="AT190" s="164" t="s">
        <v>179</v>
      </c>
      <c r="AU190" s="164" t="s">
        <v>90</v>
      </c>
      <c r="AV190" s="14" t="s">
        <v>175</v>
      </c>
      <c r="AW190" s="14" t="s">
        <v>35</v>
      </c>
      <c r="AX190" s="14" t="s">
        <v>82</v>
      </c>
      <c r="AY190" s="164" t="s">
        <v>167</v>
      </c>
    </row>
    <row r="191" spans="2:63" s="11" customFormat="1" ht="22.9" customHeight="1">
      <c r="B191" s="120"/>
      <c r="D191" s="121" t="s">
        <v>73</v>
      </c>
      <c r="E191" s="130" t="s">
        <v>168</v>
      </c>
      <c r="F191" s="130" t="s">
        <v>169</v>
      </c>
      <c r="I191" s="123"/>
      <c r="J191" s="131">
        <f>BK191</f>
        <v>0</v>
      </c>
      <c r="L191" s="120"/>
      <c r="M191" s="125"/>
      <c r="P191" s="126">
        <f>SUM(P192:P225)</f>
        <v>0</v>
      </c>
      <c r="R191" s="126">
        <f>SUM(R192:R225)</f>
        <v>31.559733880000003</v>
      </c>
      <c r="T191" s="127">
        <f>SUM(T192:T225)</f>
        <v>11.0776725</v>
      </c>
      <c r="AR191" s="121" t="s">
        <v>82</v>
      </c>
      <c r="AT191" s="128" t="s">
        <v>73</v>
      </c>
      <c r="AU191" s="128" t="s">
        <v>82</v>
      </c>
      <c r="AY191" s="121" t="s">
        <v>167</v>
      </c>
      <c r="BK191" s="129">
        <f>SUM(BK192:BK225)</f>
        <v>0</v>
      </c>
    </row>
    <row r="192" spans="2:65" s="1" customFormat="1" ht="24.2" customHeight="1">
      <c r="B192" s="33"/>
      <c r="C192" s="132" t="s">
        <v>379</v>
      </c>
      <c r="D192" s="132" t="s">
        <v>170</v>
      </c>
      <c r="E192" s="133" t="s">
        <v>4398</v>
      </c>
      <c r="F192" s="134" t="s">
        <v>4399</v>
      </c>
      <c r="G192" s="135" t="s">
        <v>368</v>
      </c>
      <c r="H192" s="136">
        <v>205.96</v>
      </c>
      <c r="I192" s="137"/>
      <c r="J192" s="138">
        <f>ROUND(I192*H192,2)</f>
        <v>0</v>
      </c>
      <c r="K192" s="134" t="s">
        <v>174</v>
      </c>
      <c r="L192" s="33"/>
      <c r="M192" s="139" t="s">
        <v>19</v>
      </c>
      <c r="N192" s="140" t="s">
        <v>46</v>
      </c>
      <c r="P192" s="141">
        <f>O192*H192</f>
        <v>0</v>
      </c>
      <c r="Q192" s="141">
        <v>0.09599</v>
      </c>
      <c r="R192" s="141">
        <f>Q192*H192</f>
        <v>19.7701004</v>
      </c>
      <c r="S192" s="141">
        <v>0</v>
      </c>
      <c r="T192" s="142">
        <f>S192*H192</f>
        <v>0</v>
      </c>
      <c r="AR192" s="143" t="s">
        <v>175</v>
      </c>
      <c r="AT192" s="143" t="s">
        <v>170</v>
      </c>
      <c r="AU192" s="143" t="s">
        <v>90</v>
      </c>
      <c r="AY192" s="18" t="s">
        <v>167</v>
      </c>
      <c r="BE192" s="144">
        <f>IF(N192="základní",J192,0)</f>
        <v>0</v>
      </c>
      <c r="BF192" s="144">
        <f>IF(N192="snížená",J192,0)</f>
        <v>0</v>
      </c>
      <c r="BG192" s="144">
        <f>IF(N192="zákl. přenesená",J192,0)</f>
        <v>0</v>
      </c>
      <c r="BH192" s="144">
        <f>IF(N192="sníž. přenesená",J192,0)</f>
        <v>0</v>
      </c>
      <c r="BI192" s="144">
        <f>IF(N192="nulová",J192,0)</f>
        <v>0</v>
      </c>
      <c r="BJ192" s="18" t="s">
        <v>90</v>
      </c>
      <c r="BK192" s="144">
        <f>ROUND(I192*H192,2)</f>
        <v>0</v>
      </c>
      <c r="BL192" s="18" t="s">
        <v>175</v>
      </c>
      <c r="BM192" s="143" t="s">
        <v>4400</v>
      </c>
    </row>
    <row r="193" spans="2:47" s="1" customFormat="1" ht="11.25">
      <c r="B193" s="33"/>
      <c r="D193" s="145" t="s">
        <v>177</v>
      </c>
      <c r="F193" s="146" t="s">
        <v>4401</v>
      </c>
      <c r="I193" s="147"/>
      <c r="L193" s="33"/>
      <c r="M193" s="148"/>
      <c r="T193" s="54"/>
      <c r="AT193" s="18" t="s">
        <v>177</v>
      </c>
      <c r="AU193" s="18" t="s">
        <v>90</v>
      </c>
    </row>
    <row r="194" spans="2:51" s="13" customFormat="1" ht="11.25">
      <c r="B194" s="156"/>
      <c r="D194" s="150" t="s">
        <v>179</v>
      </c>
      <c r="E194" s="157" t="s">
        <v>19</v>
      </c>
      <c r="F194" s="158" t="s">
        <v>4402</v>
      </c>
      <c r="H194" s="159">
        <v>84.28</v>
      </c>
      <c r="I194" s="160"/>
      <c r="L194" s="156"/>
      <c r="M194" s="161"/>
      <c r="T194" s="162"/>
      <c r="AT194" s="157" t="s">
        <v>179</v>
      </c>
      <c r="AU194" s="157" t="s">
        <v>90</v>
      </c>
      <c r="AV194" s="13" t="s">
        <v>90</v>
      </c>
      <c r="AW194" s="13" t="s">
        <v>35</v>
      </c>
      <c r="AX194" s="13" t="s">
        <v>74</v>
      </c>
      <c r="AY194" s="157" t="s">
        <v>167</v>
      </c>
    </row>
    <row r="195" spans="2:51" s="13" customFormat="1" ht="11.25">
      <c r="B195" s="156"/>
      <c r="D195" s="150" t="s">
        <v>179</v>
      </c>
      <c r="E195" s="157" t="s">
        <v>19</v>
      </c>
      <c r="F195" s="158" t="s">
        <v>4403</v>
      </c>
      <c r="H195" s="159">
        <v>32.88</v>
      </c>
      <c r="I195" s="160"/>
      <c r="L195" s="156"/>
      <c r="M195" s="161"/>
      <c r="T195" s="162"/>
      <c r="AT195" s="157" t="s">
        <v>179</v>
      </c>
      <c r="AU195" s="157" t="s">
        <v>90</v>
      </c>
      <c r="AV195" s="13" t="s">
        <v>90</v>
      </c>
      <c r="AW195" s="13" t="s">
        <v>35</v>
      </c>
      <c r="AX195" s="13" t="s">
        <v>74</v>
      </c>
      <c r="AY195" s="157" t="s">
        <v>167</v>
      </c>
    </row>
    <row r="196" spans="2:51" s="13" customFormat="1" ht="11.25">
      <c r="B196" s="156"/>
      <c r="D196" s="150" t="s">
        <v>179</v>
      </c>
      <c r="E196" s="157" t="s">
        <v>19</v>
      </c>
      <c r="F196" s="158" t="s">
        <v>4404</v>
      </c>
      <c r="H196" s="159">
        <v>15.8</v>
      </c>
      <c r="I196" s="160"/>
      <c r="L196" s="156"/>
      <c r="M196" s="161"/>
      <c r="T196" s="162"/>
      <c r="AT196" s="157" t="s">
        <v>179</v>
      </c>
      <c r="AU196" s="157" t="s">
        <v>90</v>
      </c>
      <c r="AV196" s="13" t="s">
        <v>90</v>
      </c>
      <c r="AW196" s="13" t="s">
        <v>35</v>
      </c>
      <c r="AX196" s="13" t="s">
        <v>74</v>
      </c>
      <c r="AY196" s="157" t="s">
        <v>167</v>
      </c>
    </row>
    <row r="197" spans="2:51" s="13" customFormat="1" ht="11.25">
      <c r="B197" s="156"/>
      <c r="D197" s="150" t="s">
        <v>179</v>
      </c>
      <c r="E197" s="157" t="s">
        <v>19</v>
      </c>
      <c r="F197" s="158" t="s">
        <v>4405</v>
      </c>
      <c r="H197" s="159">
        <v>22.2</v>
      </c>
      <c r="I197" s="160"/>
      <c r="L197" s="156"/>
      <c r="M197" s="161"/>
      <c r="T197" s="162"/>
      <c r="AT197" s="157" t="s">
        <v>179</v>
      </c>
      <c r="AU197" s="157" t="s">
        <v>90</v>
      </c>
      <c r="AV197" s="13" t="s">
        <v>90</v>
      </c>
      <c r="AW197" s="13" t="s">
        <v>35</v>
      </c>
      <c r="AX197" s="13" t="s">
        <v>74</v>
      </c>
      <c r="AY197" s="157" t="s">
        <v>167</v>
      </c>
    </row>
    <row r="198" spans="2:51" s="13" customFormat="1" ht="11.25">
      <c r="B198" s="156"/>
      <c r="D198" s="150" t="s">
        <v>179</v>
      </c>
      <c r="E198" s="157" t="s">
        <v>19</v>
      </c>
      <c r="F198" s="158" t="s">
        <v>4406</v>
      </c>
      <c r="H198" s="159">
        <v>23</v>
      </c>
      <c r="I198" s="160"/>
      <c r="L198" s="156"/>
      <c r="M198" s="161"/>
      <c r="T198" s="162"/>
      <c r="AT198" s="157" t="s">
        <v>179</v>
      </c>
      <c r="AU198" s="157" t="s">
        <v>90</v>
      </c>
      <c r="AV198" s="13" t="s">
        <v>90</v>
      </c>
      <c r="AW198" s="13" t="s">
        <v>35</v>
      </c>
      <c r="AX198" s="13" t="s">
        <v>74</v>
      </c>
      <c r="AY198" s="157" t="s">
        <v>167</v>
      </c>
    </row>
    <row r="199" spans="2:51" s="13" customFormat="1" ht="11.25">
      <c r="B199" s="156"/>
      <c r="D199" s="150" t="s">
        <v>179</v>
      </c>
      <c r="E199" s="157" t="s">
        <v>19</v>
      </c>
      <c r="F199" s="158" t="s">
        <v>4407</v>
      </c>
      <c r="H199" s="159">
        <v>27.8</v>
      </c>
      <c r="I199" s="160"/>
      <c r="L199" s="156"/>
      <c r="M199" s="161"/>
      <c r="T199" s="162"/>
      <c r="AT199" s="157" t="s">
        <v>179</v>
      </c>
      <c r="AU199" s="157" t="s">
        <v>90</v>
      </c>
      <c r="AV199" s="13" t="s">
        <v>90</v>
      </c>
      <c r="AW199" s="13" t="s">
        <v>35</v>
      </c>
      <c r="AX199" s="13" t="s">
        <v>74</v>
      </c>
      <c r="AY199" s="157" t="s">
        <v>167</v>
      </c>
    </row>
    <row r="200" spans="2:51" s="14" customFormat="1" ht="11.25">
      <c r="B200" s="163"/>
      <c r="D200" s="150" t="s">
        <v>179</v>
      </c>
      <c r="E200" s="164" t="s">
        <v>19</v>
      </c>
      <c r="F200" s="165" t="s">
        <v>200</v>
      </c>
      <c r="H200" s="166">
        <v>205.96</v>
      </c>
      <c r="I200" s="167"/>
      <c r="L200" s="163"/>
      <c r="M200" s="168"/>
      <c r="T200" s="169"/>
      <c r="AT200" s="164" t="s">
        <v>179</v>
      </c>
      <c r="AU200" s="164" t="s">
        <v>90</v>
      </c>
      <c r="AV200" s="14" t="s">
        <v>175</v>
      </c>
      <c r="AW200" s="14" t="s">
        <v>35</v>
      </c>
      <c r="AX200" s="14" t="s">
        <v>82</v>
      </c>
      <c r="AY200" s="164" t="s">
        <v>167</v>
      </c>
    </row>
    <row r="201" spans="2:65" s="1" customFormat="1" ht="16.5" customHeight="1">
      <c r="B201" s="33"/>
      <c r="C201" s="180" t="s">
        <v>386</v>
      </c>
      <c r="D201" s="180" t="s">
        <v>587</v>
      </c>
      <c r="E201" s="181" t="s">
        <v>4408</v>
      </c>
      <c r="F201" s="182" t="s">
        <v>4409</v>
      </c>
      <c r="G201" s="183" t="s">
        <v>368</v>
      </c>
      <c r="H201" s="184">
        <v>210.079</v>
      </c>
      <c r="I201" s="185"/>
      <c r="J201" s="186">
        <f>ROUND(I201*H201,2)</f>
        <v>0</v>
      </c>
      <c r="K201" s="182" t="s">
        <v>19</v>
      </c>
      <c r="L201" s="187"/>
      <c r="M201" s="188" t="s">
        <v>19</v>
      </c>
      <c r="N201" s="189" t="s">
        <v>46</v>
      </c>
      <c r="P201" s="141">
        <f>O201*H201</f>
        <v>0</v>
      </c>
      <c r="Q201" s="141">
        <v>0.05612</v>
      </c>
      <c r="R201" s="141">
        <f>Q201*H201</f>
        <v>11.78963348</v>
      </c>
      <c r="S201" s="141">
        <v>0</v>
      </c>
      <c r="T201" s="142">
        <f>S201*H201</f>
        <v>0</v>
      </c>
      <c r="AR201" s="143" t="s">
        <v>235</v>
      </c>
      <c r="AT201" s="143" t="s">
        <v>587</v>
      </c>
      <c r="AU201" s="143" t="s">
        <v>90</v>
      </c>
      <c r="AY201" s="18" t="s">
        <v>167</v>
      </c>
      <c r="BE201" s="144">
        <f>IF(N201="základní",J201,0)</f>
        <v>0</v>
      </c>
      <c r="BF201" s="144">
        <f>IF(N201="snížená",J201,0)</f>
        <v>0</v>
      </c>
      <c r="BG201" s="144">
        <f>IF(N201="zákl. přenesená",J201,0)</f>
        <v>0</v>
      </c>
      <c r="BH201" s="144">
        <f>IF(N201="sníž. přenesená",J201,0)</f>
        <v>0</v>
      </c>
      <c r="BI201" s="144">
        <f>IF(N201="nulová",J201,0)</f>
        <v>0</v>
      </c>
      <c r="BJ201" s="18" t="s">
        <v>90</v>
      </c>
      <c r="BK201" s="144">
        <f>ROUND(I201*H201,2)</f>
        <v>0</v>
      </c>
      <c r="BL201" s="18" t="s">
        <v>175</v>
      </c>
      <c r="BM201" s="143" t="s">
        <v>4410</v>
      </c>
    </row>
    <row r="202" spans="2:51" s="13" customFormat="1" ht="11.25">
      <c r="B202" s="156"/>
      <c r="D202" s="150" t="s">
        <v>179</v>
      </c>
      <c r="F202" s="158" t="s">
        <v>4411</v>
      </c>
      <c r="H202" s="159">
        <v>210.079</v>
      </c>
      <c r="I202" s="160"/>
      <c r="L202" s="156"/>
      <c r="M202" s="161"/>
      <c r="T202" s="162"/>
      <c r="AT202" s="157" t="s">
        <v>179</v>
      </c>
      <c r="AU202" s="157" t="s">
        <v>90</v>
      </c>
      <c r="AV202" s="13" t="s">
        <v>90</v>
      </c>
      <c r="AW202" s="13" t="s">
        <v>4</v>
      </c>
      <c r="AX202" s="13" t="s">
        <v>82</v>
      </c>
      <c r="AY202" s="157" t="s">
        <v>167</v>
      </c>
    </row>
    <row r="203" spans="2:65" s="1" customFormat="1" ht="21.75" customHeight="1">
      <c r="B203" s="33"/>
      <c r="C203" s="132" t="s">
        <v>392</v>
      </c>
      <c r="D203" s="132" t="s">
        <v>170</v>
      </c>
      <c r="E203" s="133" t="s">
        <v>4412</v>
      </c>
      <c r="F203" s="134" t="s">
        <v>4413</v>
      </c>
      <c r="G203" s="135" t="s">
        <v>312</v>
      </c>
      <c r="H203" s="136">
        <v>38</v>
      </c>
      <c r="I203" s="137"/>
      <c r="J203" s="138">
        <f>ROUND(I203*H203,2)</f>
        <v>0</v>
      </c>
      <c r="K203" s="134" t="s">
        <v>174</v>
      </c>
      <c r="L203" s="33"/>
      <c r="M203" s="139" t="s">
        <v>19</v>
      </c>
      <c r="N203" s="140" t="s">
        <v>46</v>
      </c>
      <c r="P203" s="141">
        <f>O203*H203</f>
        <v>0</v>
      </c>
      <c r="Q203" s="141">
        <v>0</v>
      </c>
      <c r="R203" s="141">
        <f>Q203*H203</f>
        <v>0</v>
      </c>
      <c r="S203" s="141">
        <v>0.165</v>
      </c>
      <c r="T203" s="142">
        <f>S203*H203</f>
        <v>6.2700000000000005</v>
      </c>
      <c r="AR203" s="143" t="s">
        <v>175</v>
      </c>
      <c r="AT203" s="143" t="s">
        <v>170</v>
      </c>
      <c r="AU203" s="143" t="s">
        <v>90</v>
      </c>
      <c r="AY203" s="18" t="s">
        <v>167</v>
      </c>
      <c r="BE203" s="144">
        <f>IF(N203="základní",J203,0)</f>
        <v>0</v>
      </c>
      <c r="BF203" s="144">
        <f>IF(N203="snížená",J203,0)</f>
        <v>0</v>
      </c>
      <c r="BG203" s="144">
        <f>IF(N203="zákl. přenesená",J203,0)</f>
        <v>0</v>
      </c>
      <c r="BH203" s="144">
        <f>IF(N203="sníž. přenesená",J203,0)</f>
        <v>0</v>
      </c>
      <c r="BI203" s="144">
        <f>IF(N203="nulová",J203,0)</f>
        <v>0</v>
      </c>
      <c r="BJ203" s="18" t="s">
        <v>90</v>
      </c>
      <c r="BK203" s="144">
        <f>ROUND(I203*H203,2)</f>
        <v>0</v>
      </c>
      <c r="BL203" s="18" t="s">
        <v>175</v>
      </c>
      <c r="BM203" s="143" t="s">
        <v>4414</v>
      </c>
    </row>
    <row r="204" spans="2:47" s="1" customFormat="1" ht="11.25">
      <c r="B204" s="33"/>
      <c r="D204" s="145" t="s">
        <v>177</v>
      </c>
      <c r="F204" s="146" t="s">
        <v>4415</v>
      </c>
      <c r="I204" s="147"/>
      <c r="L204" s="33"/>
      <c r="M204" s="148"/>
      <c r="T204" s="54"/>
      <c r="AT204" s="18" t="s">
        <v>177</v>
      </c>
      <c r="AU204" s="18" t="s">
        <v>90</v>
      </c>
    </row>
    <row r="205" spans="2:51" s="13" customFormat="1" ht="11.25">
      <c r="B205" s="156"/>
      <c r="D205" s="150" t="s">
        <v>179</v>
      </c>
      <c r="E205" s="157" t="s">
        <v>19</v>
      </c>
      <c r="F205" s="158" t="s">
        <v>4416</v>
      </c>
      <c r="H205" s="159">
        <v>38</v>
      </c>
      <c r="I205" s="160"/>
      <c r="L205" s="156"/>
      <c r="M205" s="161"/>
      <c r="T205" s="162"/>
      <c r="AT205" s="157" t="s">
        <v>179</v>
      </c>
      <c r="AU205" s="157" t="s">
        <v>90</v>
      </c>
      <c r="AV205" s="13" t="s">
        <v>90</v>
      </c>
      <c r="AW205" s="13" t="s">
        <v>35</v>
      </c>
      <c r="AX205" s="13" t="s">
        <v>74</v>
      </c>
      <c r="AY205" s="157" t="s">
        <v>167</v>
      </c>
    </row>
    <row r="206" spans="2:51" s="14" customFormat="1" ht="11.25">
      <c r="B206" s="163"/>
      <c r="D206" s="150" t="s">
        <v>179</v>
      </c>
      <c r="E206" s="164" t="s">
        <v>19</v>
      </c>
      <c r="F206" s="165" t="s">
        <v>200</v>
      </c>
      <c r="H206" s="166">
        <v>38</v>
      </c>
      <c r="I206" s="167"/>
      <c r="L206" s="163"/>
      <c r="M206" s="168"/>
      <c r="T206" s="169"/>
      <c r="AT206" s="164" t="s">
        <v>179</v>
      </c>
      <c r="AU206" s="164" t="s">
        <v>90</v>
      </c>
      <c r="AV206" s="14" t="s">
        <v>175</v>
      </c>
      <c r="AW206" s="14" t="s">
        <v>35</v>
      </c>
      <c r="AX206" s="14" t="s">
        <v>82</v>
      </c>
      <c r="AY206" s="164" t="s">
        <v>167</v>
      </c>
    </row>
    <row r="207" spans="2:65" s="1" customFormat="1" ht="16.5" customHeight="1">
      <c r="B207" s="33"/>
      <c r="C207" s="132" t="s">
        <v>397</v>
      </c>
      <c r="D207" s="132" t="s">
        <v>170</v>
      </c>
      <c r="E207" s="133" t="s">
        <v>4417</v>
      </c>
      <c r="F207" s="134" t="s">
        <v>4418</v>
      </c>
      <c r="G207" s="135" t="s">
        <v>312</v>
      </c>
      <c r="H207" s="136">
        <v>41</v>
      </c>
      <c r="I207" s="137"/>
      <c r="J207" s="138">
        <f>ROUND(I207*H207,2)</f>
        <v>0</v>
      </c>
      <c r="K207" s="134" t="s">
        <v>174</v>
      </c>
      <c r="L207" s="33"/>
      <c r="M207" s="139" t="s">
        <v>19</v>
      </c>
      <c r="N207" s="140" t="s">
        <v>46</v>
      </c>
      <c r="P207" s="141">
        <f>O207*H207</f>
        <v>0</v>
      </c>
      <c r="Q207" s="141">
        <v>0</v>
      </c>
      <c r="R207" s="141">
        <f>Q207*H207</f>
        <v>0</v>
      </c>
      <c r="S207" s="141">
        <v>0.088</v>
      </c>
      <c r="T207" s="142">
        <f>S207*H207</f>
        <v>3.6079999999999997</v>
      </c>
      <c r="AR207" s="143" t="s">
        <v>175</v>
      </c>
      <c r="AT207" s="143" t="s">
        <v>170</v>
      </c>
      <c r="AU207" s="143" t="s">
        <v>90</v>
      </c>
      <c r="AY207" s="18" t="s">
        <v>167</v>
      </c>
      <c r="BE207" s="144">
        <f>IF(N207="základní",J207,0)</f>
        <v>0</v>
      </c>
      <c r="BF207" s="144">
        <f>IF(N207="snížená",J207,0)</f>
        <v>0</v>
      </c>
      <c r="BG207" s="144">
        <f>IF(N207="zákl. přenesená",J207,0)</f>
        <v>0</v>
      </c>
      <c r="BH207" s="144">
        <f>IF(N207="sníž. přenesená",J207,0)</f>
        <v>0</v>
      </c>
      <c r="BI207" s="144">
        <f>IF(N207="nulová",J207,0)</f>
        <v>0</v>
      </c>
      <c r="BJ207" s="18" t="s">
        <v>90</v>
      </c>
      <c r="BK207" s="144">
        <f>ROUND(I207*H207,2)</f>
        <v>0</v>
      </c>
      <c r="BL207" s="18" t="s">
        <v>175</v>
      </c>
      <c r="BM207" s="143" t="s">
        <v>4419</v>
      </c>
    </row>
    <row r="208" spans="2:47" s="1" customFormat="1" ht="11.25">
      <c r="B208" s="33"/>
      <c r="D208" s="145" t="s">
        <v>177</v>
      </c>
      <c r="F208" s="146" t="s">
        <v>4420</v>
      </c>
      <c r="I208" s="147"/>
      <c r="L208" s="33"/>
      <c r="M208" s="148"/>
      <c r="T208" s="54"/>
      <c r="AT208" s="18" t="s">
        <v>177</v>
      </c>
      <c r="AU208" s="18" t="s">
        <v>90</v>
      </c>
    </row>
    <row r="209" spans="2:51" s="13" customFormat="1" ht="11.25">
      <c r="B209" s="156"/>
      <c r="D209" s="150" t="s">
        <v>179</v>
      </c>
      <c r="E209" s="157" t="s">
        <v>19</v>
      </c>
      <c r="F209" s="158" t="s">
        <v>4421</v>
      </c>
      <c r="H209" s="159">
        <v>41</v>
      </c>
      <c r="I209" s="160"/>
      <c r="L209" s="156"/>
      <c r="M209" s="161"/>
      <c r="T209" s="162"/>
      <c r="AT209" s="157" t="s">
        <v>179</v>
      </c>
      <c r="AU209" s="157" t="s">
        <v>90</v>
      </c>
      <c r="AV209" s="13" t="s">
        <v>90</v>
      </c>
      <c r="AW209" s="13" t="s">
        <v>35</v>
      </c>
      <c r="AX209" s="13" t="s">
        <v>74</v>
      </c>
      <c r="AY209" s="157" t="s">
        <v>167</v>
      </c>
    </row>
    <row r="210" spans="2:51" s="14" customFormat="1" ht="11.25">
      <c r="B210" s="163"/>
      <c r="D210" s="150" t="s">
        <v>179</v>
      </c>
      <c r="E210" s="164" t="s">
        <v>19</v>
      </c>
      <c r="F210" s="165" t="s">
        <v>200</v>
      </c>
      <c r="H210" s="166">
        <v>41</v>
      </c>
      <c r="I210" s="167"/>
      <c r="L210" s="163"/>
      <c r="M210" s="168"/>
      <c r="T210" s="169"/>
      <c r="AT210" s="164" t="s">
        <v>179</v>
      </c>
      <c r="AU210" s="164" t="s">
        <v>90</v>
      </c>
      <c r="AV210" s="14" t="s">
        <v>175</v>
      </c>
      <c r="AW210" s="14" t="s">
        <v>35</v>
      </c>
      <c r="AX210" s="14" t="s">
        <v>82</v>
      </c>
      <c r="AY210" s="164" t="s">
        <v>167</v>
      </c>
    </row>
    <row r="211" spans="2:65" s="1" customFormat="1" ht="16.5" customHeight="1">
      <c r="B211" s="33"/>
      <c r="C211" s="132" t="s">
        <v>403</v>
      </c>
      <c r="D211" s="132" t="s">
        <v>170</v>
      </c>
      <c r="E211" s="133" t="s">
        <v>4422</v>
      </c>
      <c r="F211" s="134" t="s">
        <v>4423</v>
      </c>
      <c r="G211" s="135" t="s">
        <v>368</v>
      </c>
      <c r="H211" s="136">
        <v>57.37</v>
      </c>
      <c r="I211" s="137"/>
      <c r="J211" s="138">
        <f>ROUND(I211*H211,2)</f>
        <v>0</v>
      </c>
      <c r="K211" s="134" t="s">
        <v>174</v>
      </c>
      <c r="L211" s="33"/>
      <c r="M211" s="139" t="s">
        <v>19</v>
      </c>
      <c r="N211" s="140" t="s">
        <v>46</v>
      </c>
      <c r="P211" s="141">
        <f>O211*H211</f>
        <v>0</v>
      </c>
      <c r="Q211" s="141">
        <v>0</v>
      </c>
      <c r="R211" s="141">
        <f>Q211*H211</f>
        <v>0</v>
      </c>
      <c r="S211" s="141">
        <v>0.00925</v>
      </c>
      <c r="T211" s="142">
        <f>S211*H211</f>
        <v>0.5306725</v>
      </c>
      <c r="AR211" s="143" t="s">
        <v>175</v>
      </c>
      <c r="AT211" s="143" t="s">
        <v>170</v>
      </c>
      <c r="AU211" s="143" t="s">
        <v>90</v>
      </c>
      <c r="AY211" s="18" t="s">
        <v>167</v>
      </c>
      <c r="BE211" s="144">
        <f>IF(N211="základní",J211,0)</f>
        <v>0</v>
      </c>
      <c r="BF211" s="144">
        <f>IF(N211="snížená",J211,0)</f>
        <v>0</v>
      </c>
      <c r="BG211" s="144">
        <f>IF(N211="zákl. přenesená",J211,0)</f>
        <v>0</v>
      </c>
      <c r="BH211" s="144">
        <f>IF(N211="sníž. přenesená",J211,0)</f>
        <v>0</v>
      </c>
      <c r="BI211" s="144">
        <f>IF(N211="nulová",J211,0)</f>
        <v>0</v>
      </c>
      <c r="BJ211" s="18" t="s">
        <v>90</v>
      </c>
      <c r="BK211" s="144">
        <f>ROUND(I211*H211,2)</f>
        <v>0</v>
      </c>
      <c r="BL211" s="18" t="s">
        <v>175</v>
      </c>
      <c r="BM211" s="143" t="s">
        <v>4424</v>
      </c>
    </row>
    <row r="212" spans="2:47" s="1" customFormat="1" ht="11.25">
      <c r="B212" s="33"/>
      <c r="D212" s="145" t="s">
        <v>177</v>
      </c>
      <c r="F212" s="146" t="s">
        <v>4425</v>
      </c>
      <c r="I212" s="147"/>
      <c r="L212" s="33"/>
      <c r="M212" s="148"/>
      <c r="T212" s="54"/>
      <c r="AT212" s="18" t="s">
        <v>177</v>
      </c>
      <c r="AU212" s="18" t="s">
        <v>90</v>
      </c>
    </row>
    <row r="213" spans="2:51" s="12" customFormat="1" ht="11.25">
      <c r="B213" s="149"/>
      <c r="D213" s="150" t="s">
        <v>179</v>
      </c>
      <c r="E213" s="151" t="s">
        <v>19</v>
      </c>
      <c r="F213" s="152" t="s">
        <v>4358</v>
      </c>
      <c r="H213" s="151" t="s">
        <v>19</v>
      </c>
      <c r="I213" s="153"/>
      <c r="L213" s="149"/>
      <c r="M213" s="154"/>
      <c r="T213" s="155"/>
      <c r="AT213" s="151" t="s">
        <v>179</v>
      </c>
      <c r="AU213" s="151" t="s">
        <v>90</v>
      </c>
      <c r="AV213" s="12" t="s">
        <v>82</v>
      </c>
      <c r="AW213" s="12" t="s">
        <v>35</v>
      </c>
      <c r="AX213" s="12" t="s">
        <v>74</v>
      </c>
      <c r="AY213" s="151" t="s">
        <v>167</v>
      </c>
    </row>
    <row r="214" spans="2:51" s="13" customFormat="1" ht="11.25">
      <c r="B214" s="156"/>
      <c r="D214" s="150" t="s">
        <v>179</v>
      </c>
      <c r="E214" s="157" t="s">
        <v>19</v>
      </c>
      <c r="F214" s="158" t="s">
        <v>4426</v>
      </c>
      <c r="H214" s="159">
        <v>57.37</v>
      </c>
      <c r="I214" s="160"/>
      <c r="L214" s="156"/>
      <c r="M214" s="161"/>
      <c r="T214" s="162"/>
      <c r="AT214" s="157" t="s">
        <v>179</v>
      </c>
      <c r="AU214" s="157" t="s">
        <v>90</v>
      </c>
      <c r="AV214" s="13" t="s">
        <v>90</v>
      </c>
      <c r="AW214" s="13" t="s">
        <v>35</v>
      </c>
      <c r="AX214" s="13" t="s">
        <v>74</v>
      </c>
      <c r="AY214" s="157" t="s">
        <v>167</v>
      </c>
    </row>
    <row r="215" spans="2:51" s="14" customFormat="1" ht="11.25">
      <c r="B215" s="163"/>
      <c r="D215" s="150" t="s">
        <v>179</v>
      </c>
      <c r="E215" s="164" t="s">
        <v>19</v>
      </c>
      <c r="F215" s="165" t="s">
        <v>200</v>
      </c>
      <c r="H215" s="166">
        <v>57.37</v>
      </c>
      <c r="I215" s="167"/>
      <c r="L215" s="163"/>
      <c r="M215" s="168"/>
      <c r="T215" s="169"/>
      <c r="AT215" s="164" t="s">
        <v>179</v>
      </c>
      <c r="AU215" s="164" t="s">
        <v>90</v>
      </c>
      <c r="AV215" s="14" t="s">
        <v>175</v>
      </c>
      <c r="AW215" s="14" t="s">
        <v>35</v>
      </c>
      <c r="AX215" s="14" t="s">
        <v>82</v>
      </c>
      <c r="AY215" s="164" t="s">
        <v>167</v>
      </c>
    </row>
    <row r="216" spans="2:65" s="1" customFormat="1" ht="16.5" customHeight="1">
      <c r="B216" s="33"/>
      <c r="C216" s="132" t="s">
        <v>410</v>
      </c>
      <c r="D216" s="132" t="s">
        <v>170</v>
      </c>
      <c r="E216" s="133" t="s">
        <v>4427</v>
      </c>
      <c r="F216" s="134" t="s">
        <v>4428</v>
      </c>
      <c r="G216" s="135" t="s">
        <v>312</v>
      </c>
      <c r="H216" s="136">
        <v>2</v>
      </c>
      <c r="I216" s="137"/>
      <c r="J216" s="138">
        <f>ROUND(I216*H216,2)</f>
        <v>0</v>
      </c>
      <c r="K216" s="134" t="s">
        <v>174</v>
      </c>
      <c r="L216" s="33"/>
      <c r="M216" s="139" t="s">
        <v>19</v>
      </c>
      <c r="N216" s="140" t="s">
        <v>46</v>
      </c>
      <c r="P216" s="141">
        <f>O216*H216</f>
        <v>0</v>
      </c>
      <c r="Q216" s="141">
        <v>0</v>
      </c>
      <c r="R216" s="141">
        <f>Q216*H216</f>
        <v>0</v>
      </c>
      <c r="S216" s="141">
        <v>0.192</v>
      </c>
      <c r="T216" s="142">
        <f>S216*H216</f>
        <v>0.384</v>
      </c>
      <c r="AR216" s="143" t="s">
        <v>175</v>
      </c>
      <c r="AT216" s="143" t="s">
        <v>170</v>
      </c>
      <c r="AU216" s="143" t="s">
        <v>90</v>
      </c>
      <c r="AY216" s="18" t="s">
        <v>167</v>
      </c>
      <c r="BE216" s="144">
        <f>IF(N216="základní",J216,0)</f>
        <v>0</v>
      </c>
      <c r="BF216" s="144">
        <f>IF(N216="snížená",J216,0)</f>
        <v>0</v>
      </c>
      <c r="BG216" s="144">
        <f>IF(N216="zákl. přenesená",J216,0)</f>
        <v>0</v>
      </c>
      <c r="BH216" s="144">
        <f>IF(N216="sníž. přenesená",J216,0)</f>
        <v>0</v>
      </c>
      <c r="BI216" s="144">
        <f>IF(N216="nulová",J216,0)</f>
        <v>0</v>
      </c>
      <c r="BJ216" s="18" t="s">
        <v>90</v>
      </c>
      <c r="BK216" s="144">
        <f>ROUND(I216*H216,2)</f>
        <v>0</v>
      </c>
      <c r="BL216" s="18" t="s">
        <v>175</v>
      </c>
      <c r="BM216" s="143" t="s">
        <v>4429</v>
      </c>
    </row>
    <row r="217" spans="2:47" s="1" customFormat="1" ht="11.25">
      <c r="B217" s="33"/>
      <c r="D217" s="145" t="s">
        <v>177</v>
      </c>
      <c r="F217" s="146" t="s">
        <v>4430</v>
      </c>
      <c r="I217" s="147"/>
      <c r="L217" s="33"/>
      <c r="M217" s="148"/>
      <c r="T217" s="54"/>
      <c r="AT217" s="18" t="s">
        <v>177</v>
      </c>
      <c r="AU217" s="18" t="s">
        <v>90</v>
      </c>
    </row>
    <row r="218" spans="2:51" s="12" customFormat="1" ht="11.25">
      <c r="B218" s="149"/>
      <c r="D218" s="150" t="s">
        <v>179</v>
      </c>
      <c r="E218" s="151" t="s">
        <v>19</v>
      </c>
      <c r="F218" s="152" t="s">
        <v>4358</v>
      </c>
      <c r="H218" s="151" t="s">
        <v>19</v>
      </c>
      <c r="I218" s="153"/>
      <c r="L218" s="149"/>
      <c r="M218" s="154"/>
      <c r="T218" s="155"/>
      <c r="AT218" s="151" t="s">
        <v>179</v>
      </c>
      <c r="AU218" s="151" t="s">
        <v>90</v>
      </c>
      <c r="AV218" s="12" t="s">
        <v>82</v>
      </c>
      <c r="AW218" s="12" t="s">
        <v>35</v>
      </c>
      <c r="AX218" s="12" t="s">
        <v>74</v>
      </c>
      <c r="AY218" s="151" t="s">
        <v>167</v>
      </c>
    </row>
    <row r="219" spans="2:51" s="13" customFormat="1" ht="11.25">
      <c r="B219" s="156"/>
      <c r="D219" s="150" t="s">
        <v>179</v>
      </c>
      <c r="E219" s="157" t="s">
        <v>19</v>
      </c>
      <c r="F219" s="158" t="s">
        <v>90</v>
      </c>
      <c r="H219" s="159">
        <v>2</v>
      </c>
      <c r="I219" s="160"/>
      <c r="L219" s="156"/>
      <c r="M219" s="161"/>
      <c r="T219" s="162"/>
      <c r="AT219" s="157" t="s">
        <v>179</v>
      </c>
      <c r="AU219" s="157" t="s">
        <v>90</v>
      </c>
      <c r="AV219" s="13" t="s">
        <v>90</v>
      </c>
      <c r="AW219" s="13" t="s">
        <v>35</v>
      </c>
      <c r="AX219" s="13" t="s">
        <v>74</v>
      </c>
      <c r="AY219" s="157" t="s">
        <v>167</v>
      </c>
    </row>
    <row r="220" spans="2:51" s="14" customFormat="1" ht="11.25">
      <c r="B220" s="163"/>
      <c r="D220" s="150" t="s">
        <v>179</v>
      </c>
      <c r="E220" s="164" t="s">
        <v>19</v>
      </c>
      <c r="F220" s="165" t="s">
        <v>200</v>
      </c>
      <c r="H220" s="166">
        <v>2</v>
      </c>
      <c r="I220" s="167"/>
      <c r="L220" s="163"/>
      <c r="M220" s="168"/>
      <c r="T220" s="169"/>
      <c r="AT220" s="164" t="s">
        <v>179</v>
      </c>
      <c r="AU220" s="164" t="s">
        <v>90</v>
      </c>
      <c r="AV220" s="14" t="s">
        <v>175</v>
      </c>
      <c r="AW220" s="14" t="s">
        <v>35</v>
      </c>
      <c r="AX220" s="14" t="s">
        <v>82</v>
      </c>
      <c r="AY220" s="164" t="s">
        <v>167</v>
      </c>
    </row>
    <row r="221" spans="2:65" s="1" customFormat="1" ht="16.5" customHeight="1">
      <c r="B221" s="33"/>
      <c r="C221" s="132" t="s">
        <v>416</v>
      </c>
      <c r="D221" s="132" t="s">
        <v>170</v>
      </c>
      <c r="E221" s="133" t="s">
        <v>4431</v>
      </c>
      <c r="F221" s="134" t="s">
        <v>4432</v>
      </c>
      <c r="G221" s="135" t="s">
        <v>312</v>
      </c>
      <c r="H221" s="136">
        <v>1</v>
      </c>
      <c r="I221" s="137"/>
      <c r="J221" s="138">
        <f>ROUND(I221*H221,2)</f>
        <v>0</v>
      </c>
      <c r="K221" s="134" t="s">
        <v>174</v>
      </c>
      <c r="L221" s="33"/>
      <c r="M221" s="139" t="s">
        <v>19</v>
      </c>
      <c r="N221" s="140" t="s">
        <v>46</v>
      </c>
      <c r="P221" s="141">
        <f>O221*H221</f>
        <v>0</v>
      </c>
      <c r="Q221" s="141">
        <v>0</v>
      </c>
      <c r="R221" s="141">
        <f>Q221*H221</f>
        <v>0</v>
      </c>
      <c r="S221" s="141">
        <v>0.285</v>
      </c>
      <c r="T221" s="142">
        <f>S221*H221</f>
        <v>0.285</v>
      </c>
      <c r="AR221" s="143" t="s">
        <v>175</v>
      </c>
      <c r="AT221" s="143" t="s">
        <v>170</v>
      </c>
      <c r="AU221" s="143" t="s">
        <v>90</v>
      </c>
      <c r="AY221" s="18" t="s">
        <v>167</v>
      </c>
      <c r="BE221" s="144">
        <f>IF(N221="základní",J221,0)</f>
        <v>0</v>
      </c>
      <c r="BF221" s="144">
        <f>IF(N221="snížená",J221,0)</f>
        <v>0</v>
      </c>
      <c r="BG221" s="144">
        <f>IF(N221="zákl. přenesená",J221,0)</f>
        <v>0</v>
      </c>
      <c r="BH221" s="144">
        <f>IF(N221="sníž. přenesená",J221,0)</f>
        <v>0</v>
      </c>
      <c r="BI221" s="144">
        <f>IF(N221="nulová",J221,0)</f>
        <v>0</v>
      </c>
      <c r="BJ221" s="18" t="s">
        <v>90</v>
      </c>
      <c r="BK221" s="144">
        <f>ROUND(I221*H221,2)</f>
        <v>0</v>
      </c>
      <c r="BL221" s="18" t="s">
        <v>175</v>
      </c>
      <c r="BM221" s="143" t="s">
        <v>4433</v>
      </c>
    </row>
    <row r="222" spans="2:47" s="1" customFormat="1" ht="11.25">
      <c r="B222" s="33"/>
      <c r="D222" s="145" t="s">
        <v>177</v>
      </c>
      <c r="F222" s="146" t="s">
        <v>4434</v>
      </c>
      <c r="I222" s="147"/>
      <c r="L222" s="33"/>
      <c r="M222" s="148"/>
      <c r="T222" s="54"/>
      <c r="AT222" s="18" t="s">
        <v>177</v>
      </c>
      <c r="AU222" s="18" t="s">
        <v>90</v>
      </c>
    </row>
    <row r="223" spans="2:51" s="12" customFormat="1" ht="11.25">
      <c r="B223" s="149"/>
      <c r="D223" s="150" t="s">
        <v>179</v>
      </c>
      <c r="E223" s="151" t="s">
        <v>19</v>
      </c>
      <c r="F223" s="152" t="s">
        <v>4358</v>
      </c>
      <c r="H223" s="151" t="s">
        <v>19</v>
      </c>
      <c r="I223" s="153"/>
      <c r="L223" s="149"/>
      <c r="M223" s="154"/>
      <c r="T223" s="155"/>
      <c r="AT223" s="151" t="s">
        <v>179</v>
      </c>
      <c r="AU223" s="151" t="s">
        <v>90</v>
      </c>
      <c r="AV223" s="12" t="s">
        <v>82</v>
      </c>
      <c r="AW223" s="12" t="s">
        <v>35</v>
      </c>
      <c r="AX223" s="12" t="s">
        <v>74</v>
      </c>
      <c r="AY223" s="151" t="s">
        <v>167</v>
      </c>
    </row>
    <row r="224" spans="2:51" s="13" customFormat="1" ht="11.25">
      <c r="B224" s="156"/>
      <c r="D224" s="150" t="s">
        <v>179</v>
      </c>
      <c r="E224" s="157" t="s">
        <v>19</v>
      </c>
      <c r="F224" s="158" t="s">
        <v>82</v>
      </c>
      <c r="H224" s="159">
        <v>1</v>
      </c>
      <c r="I224" s="160"/>
      <c r="L224" s="156"/>
      <c r="M224" s="161"/>
      <c r="T224" s="162"/>
      <c r="AT224" s="157" t="s">
        <v>179</v>
      </c>
      <c r="AU224" s="157" t="s">
        <v>90</v>
      </c>
      <c r="AV224" s="13" t="s">
        <v>90</v>
      </c>
      <c r="AW224" s="13" t="s">
        <v>35</v>
      </c>
      <c r="AX224" s="13" t="s">
        <v>74</v>
      </c>
      <c r="AY224" s="157" t="s">
        <v>167</v>
      </c>
    </row>
    <row r="225" spans="2:51" s="14" customFormat="1" ht="11.25">
      <c r="B225" s="163"/>
      <c r="D225" s="150" t="s">
        <v>179</v>
      </c>
      <c r="E225" s="164" t="s">
        <v>19</v>
      </c>
      <c r="F225" s="165" t="s">
        <v>200</v>
      </c>
      <c r="H225" s="166">
        <v>1</v>
      </c>
      <c r="I225" s="167"/>
      <c r="L225" s="163"/>
      <c r="M225" s="168"/>
      <c r="T225" s="169"/>
      <c r="AT225" s="164" t="s">
        <v>179</v>
      </c>
      <c r="AU225" s="164" t="s">
        <v>90</v>
      </c>
      <c r="AV225" s="14" t="s">
        <v>175</v>
      </c>
      <c r="AW225" s="14" t="s">
        <v>35</v>
      </c>
      <c r="AX225" s="14" t="s">
        <v>82</v>
      </c>
      <c r="AY225" s="164" t="s">
        <v>167</v>
      </c>
    </row>
    <row r="226" spans="2:63" s="11" customFormat="1" ht="22.9" customHeight="1">
      <c r="B226" s="120"/>
      <c r="D226" s="121" t="s">
        <v>73</v>
      </c>
      <c r="E226" s="130" t="s">
        <v>384</v>
      </c>
      <c r="F226" s="130" t="s">
        <v>385</v>
      </c>
      <c r="I226" s="123"/>
      <c r="J226" s="131">
        <f>BK226</f>
        <v>0</v>
      </c>
      <c r="L226" s="120"/>
      <c r="M226" s="125"/>
      <c r="P226" s="126">
        <f>SUM(P227:P252)</f>
        <v>0</v>
      </c>
      <c r="R226" s="126">
        <f>SUM(R227:R252)</f>
        <v>0</v>
      </c>
      <c r="T226" s="127">
        <f>SUM(T227:T252)</f>
        <v>0</v>
      </c>
      <c r="AR226" s="121" t="s">
        <v>82</v>
      </c>
      <c r="AT226" s="128" t="s">
        <v>73</v>
      </c>
      <c r="AU226" s="128" t="s">
        <v>82</v>
      </c>
      <c r="AY226" s="121" t="s">
        <v>167</v>
      </c>
      <c r="BK226" s="129">
        <f>SUM(BK227:BK252)</f>
        <v>0</v>
      </c>
    </row>
    <row r="227" spans="2:65" s="1" customFormat="1" ht="24.2" customHeight="1">
      <c r="B227" s="33"/>
      <c r="C227" s="132" t="s">
        <v>428</v>
      </c>
      <c r="D227" s="132" t="s">
        <v>170</v>
      </c>
      <c r="E227" s="133" t="s">
        <v>4435</v>
      </c>
      <c r="F227" s="134" t="s">
        <v>4436</v>
      </c>
      <c r="G227" s="135" t="s">
        <v>389</v>
      </c>
      <c r="H227" s="136">
        <v>300.578</v>
      </c>
      <c r="I227" s="137"/>
      <c r="J227" s="138">
        <f>ROUND(I227*H227,2)</f>
        <v>0</v>
      </c>
      <c r="K227" s="134" t="s">
        <v>174</v>
      </c>
      <c r="L227" s="33"/>
      <c r="M227" s="139" t="s">
        <v>19</v>
      </c>
      <c r="N227" s="140" t="s">
        <v>46</v>
      </c>
      <c r="P227" s="141">
        <f>O227*H227</f>
        <v>0</v>
      </c>
      <c r="Q227" s="141">
        <v>0</v>
      </c>
      <c r="R227" s="141">
        <f>Q227*H227</f>
        <v>0</v>
      </c>
      <c r="S227" s="141">
        <v>0</v>
      </c>
      <c r="T227" s="142">
        <f>S227*H227</f>
        <v>0</v>
      </c>
      <c r="AR227" s="143" t="s">
        <v>175</v>
      </c>
      <c r="AT227" s="143" t="s">
        <v>170</v>
      </c>
      <c r="AU227" s="143" t="s">
        <v>90</v>
      </c>
      <c r="AY227" s="18" t="s">
        <v>167</v>
      </c>
      <c r="BE227" s="144">
        <f>IF(N227="základní",J227,0)</f>
        <v>0</v>
      </c>
      <c r="BF227" s="144">
        <f>IF(N227="snížená",J227,0)</f>
        <v>0</v>
      </c>
      <c r="BG227" s="144">
        <f>IF(N227="zákl. přenesená",J227,0)</f>
        <v>0</v>
      </c>
      <c r="BH227" s="144">
        <f>IF(N227="sníž. přenesená",J227,0)</f>
        <v>0</v>
      </c>
      <c r="BI227" s="144">
        <f>IF(N227="nulová",J227,0)</f>
        <v>0</v>
      </c>
      <c r="BJ227" s="18" t="s">
        <v>90</v>
      </c>
      <c r="BK227" s="144">
        <f>ROUND(I227*H227,2)</f>
        <v>0</v>
      </c>
      <c r="BL227" s="18" t="s">
        <v>175</v>
      </c>
      <c r="BM227" s="143" t="s">
        <v>4437</v>
      </c>
    </row>
    <row r="228" spans="2:47" s="1" customFormat="1" ht="11.25">
      <c r="B228" s="33"/>
      <c r="D228" s="145" t="s">
        <v>177</v>
      </c>
      <c r="F228" s="146" t="s">
        <v>4438</v>
      </c>
      <c r="I228" s="147"/>
      <c r="L228" s="33"/>
      <c r="M228" s="148"/>
      <c r="T228" s="54"/>
      <c r="AT228" s="18" t="s">
        <v>177</v>
      </c>
      <c r="AU228" s="18" t="s">
        <v>90</v>
      </c>
    </row>
    <row r="229" spans="2:47" s="1" customFormat="1" ht="19.5">
      <c r="B229" s="33"/>
      <c r="D229" s="150" t="s">
        <v>1678</v>
      </c>
      <c r="F229" s="191" t="s">
        <v>4439</v>
      </c>
      <c r="I229" s="147"/>
      <c r="L229" s="33"/>
      <c r="M229" s="148"/>
      <c r="T229" s="54"/>
      <c r="AT229" s="18" t="s">
        <v>1678</v>
      </c>
      <c r="AU229" s="18" t="s">
        <v>90</v>
      </c>
    </row>
    <row r="230" spans="2:65" s="1" customFormat="1" ht="21.75" customHeight="1">
      <c r="B230" s="33"/>
      <c r="C230" s="132" t="s">
        <v>437</v>
      </c>
      <c r="D230" s="132" t="s">
        <v>170</v>
      </c>
      <c r="E230" s="133" t="s">
        <v>393</v>
      </c>
      <c r="F230" s="134" t="s">
        <v>394</v>
      </c>
      <c r="G230" s="135" t="s">
        <v>389</v>
      </c>
      <c r="H230" s="136">
        <v>300.578</v>
      </c>
      <c r="I230" s="137"/>
      <c r="J230" s="138">
        <f>ROUND(I230*H230,2)</f>
        <v>0</v>
      </c>
      <c r="K230" s="134" t="s">
        <v>174</v>
      </c>
      <c r="L230" s="33"/>
      <c r="M230" s="139" t="s">
        <v>19</v>
      </c>
      <c r="N230" s="140" t="s">
        <v>46</v>
      </c>
      <c r="P230" s="141">
        <f>O230*H230</f>
        <v>0</v>
      </c>
      <c r="Q230" s="141">
        <v>0</v>
      </c>
      <c r="R230" s="141">
        <f>Q230*H230</f>
        <v>0</v>
      </c>
      <c r="S230" s="141">
        <v>0</v>
      </c>
      <c r="T230" s="142">
        <f>S230*H230</f>
        <v>0</v>
      </c>
      <c r="AR230" s="143" t="s">
        <v>175</v>
      </c>
      <c r="AT230" s="143" t="s">
        <v>170</v>
      </c>
      <c r="AU230" s="143" t="s">
        <v>90</v>
      </c>
      <c r="AY230" s="18" t="s">
        <v>167</v>
      </c>
      <c r="BE230" s="144">
        <f>IF(N230="základní",J230,0)</f>
        <v>0</v>
      </c>
      <c r="BF230" s="144">
        <f>IF(N230="snížená",J230,0)</f>
        <v>0</v>
      </c>
      <c r="BG230" s="144">
        <f>IF(N230="zákl. přenesená",J230,0)</f>
        <v>0</v>
      </c>
      <c r="BH230" s="144">
        <f>IF(N230="sníž. přenesená",J230,0)</f>
        <v>0</v>
      </c>
      <c r="BI230" s="144">
        <f>IF(N230="nulová",J230,0)</f>
        <v>0</v>
      </c>
      <c r="BJ230" s="18" t="s">
        <v>90</v>
      </c>
      <c r="BK230" s="144">
        <f>ROUND(I230*H230,2)</f>
        <v>0</v>
      </c>
      <c r="BL230" s="18" t="s">
        <v>175</v>
      </c>
      <c r="BM230" s="143" t="s">
        <v>4440</v>
      </c>
    </row>
    <row r="231" spans="2:47" s="1" customFormat="1" ht="11.25">
      <c r="B231" s="33"/>
      <c r="D231" s="145" t="s">
        <v>177</v>
      </c>
      <c r="F231" s="146" t="s">
        <v>396</v>
      </c>
      <c r="I231" s="147"/>
      <c r="L231" s="33"/>
      <c r="M231" s="148"/>
      <c r="T231" s="54"/>
      <c r="AT231" s="18" t="s">
        <v>177</v>
      </c>
      <c r="AU231" s="18" t="s">
        <v>90</v>
      </c>
    </row>
    <row r="232" spans="2:65" s="1" customFormat="1" ht="24.2" customHeight="1">
      <c r="B232" s="33"/>
      <c r="C232" s="132" t="s">
        <v>446</v>
      </c>
      <c r="D232" s="132" t="s">
        <v>170</v>
      </c>
      <c r="E232" s="133" t="s">
        <v>398</v>
      </c>
      <c r="F232" s="134" t="s">
        <v>399</v>
      </c>
      <c r="G232" s="135" t="s">
        <v>389</v>
      </c>
      <c r="H232" s="136">
        <v>2705.202</v>
      </c>
      <c r="I232" s="137"/>
      <c r="J232" s="138">
        <f>ROUND(I232*H232,2)</f>
        <v>0</v>
      </c>
      <c r="K232" s="134" t="s">
        <v>174</v>
      </c>
      <c r="L232" s="33"/>
      <c r="M232" s="139" t="s">
        <v>19</v>
      </c>
      <c r="N232" s="140" t="s">
        <v>46</v>
      </c>
      <c r="P232" s="141">
        <f>O232*H232</f>
        <v>0</v>
      </c>
      <c r="Q232" s="141">
        <v>0</v>
      </c>
      <c r="R232" s="141">
        <f>Q232*H232</f>
        <v>0</v>
      </c>
      <c r="S232" s="141">
        <v>0</v>
      </c>
      <c r="T232" s="142">
        <f>S232*H232</f>
        <v>0</v>
      </c>
      <c r="AR232" s="143" t="s">
        <v>175</v>
      </c>
      <c r="AT232" s="143" t="s">
        <v>170</v>
      </c>
      <c r="AU232" s="143" t="s">
        <v>90</v>
      </c>
      <c r="AY232" s="18" t="s">
        <v>167</v>
      </c>
      <c r="BE232" s="144">
        <f>IF(N232="základní",J232,0)</f>
        <v>0</v>
      </c>
      <c r="BF232" s="144">
        <f>IF(N232="snížená",J232,0)</f>
        <v>0</v>
      </c>
      <c r="BG232" s="144">
        <f>IF(N232="zákl. přenesená",J232,0)</f>
        <v>0</v>
      </c>
      <c r="BH232" s="144">
        <f>IF(N232="sníž. přenesená",J232,0)</f>
        <v>0</v>
      </c>
      <c r="BI232" s="144">
        <f>IF(N232="nulová",J232,0)</f>
        <v>0</v>
      </c>
      <c r="BJ232" s="18" t="s">
        <v>90</v>
      </c>
      <c r="BK232" s="144">
        <f>ROUND(I232*H232,2)</f>
        <v>0</v>
      </c>
      <c r="BL232" s="18" t="s">
        <v>175</v>
      </c>
      <c r="BM232" s="143" t="s">
        <v>4441</v>
      </c>
    </row>
    <row r="233" spans="2:47" s="1" customFormat="1" ht="11.25">
      <c r="B233" s="33"/>
      <c r="D233" s="145" t="s">
        <v>177</v>
      </c>
      <c r="F233" s="146" t="s">
        <v>401</v>
      </c>
      <c r="I233" s="147"/>
      <c r="L233" s="33"/>
      <c r="M233" s="148"/>
      <c r="T233" s="54"/>
      <c r="AT233" s="18" t="s">
        <v>177</v>
      </c>
      <c r="AU233" s="18" t="s">
        <v>90</v>
      </c>
    </row>
    <row r="234" spans="2:51" s="13" customFormat="1" ht="11.25">
      <c r="B234" s="156"/>
      <c r="D234" s="150" t="s">
        <v>179</v>
      </c>
      <c r="E234" s="157" t="s">
        <v>19</v>
      </c>
      <c r="F234" s="158" t="s">
        <v>4442</v>
      </c>
      <c r="H234" s="159">
        <v>2705.202</v>
      </c>
      <c r="I234" s="160"/>
      <c r="L234" s="156"/>
      <c r="M234" s="161"/>
      <c r="T234" s="162"/>
      <c r="AT234" s="157" t="s">
        <v>179</v>
      </c>
      <c r="AU234" s="157" t="s">
        <v>90</v>
      </c>
      <c r="AV234" s="13" t="s">
        <v>90</v>
      </c>
      <c r="AW234" s="13" t="s">
        <v>35</v>
      </c>
      <c r="AX234" s="13" t="s">
        <v>74</v>
      </c>
      <c r="AY234" s="157" t="s">
        <v>167</v>
      </c>
    </row>
    <row r="235" spans="2:51" s="14" customFormat="1" ht="11.25">
      <c r="B235" s="163"/>
      <c r="D235" s="150" t="s">
        <v>179</v>
      </c>
      <c r="E235" s="164" t="s">
        <v>19</v>
      </c>
      <c r="F235" s="165" t="s">
        <v>200</v>
      </c>
      <c r="H235" s="166">
        <v>2705.202</v>
      </c>
      <c r="I235" s="167"/>
      <c r="L235" s="163"/>
      <c r="M235" s="168"/>
      <c r="T235" s="169"/>
      <c r="AT235" s="164" t="s">
        <v>179</v>
      </c>
      <c r="AU235" s="164" t="s">
        <v>90</v>
      </c>
      <c r="AV235" s="14" t="s">
        <v>175</v>
      </c>
      <c r="AW235" s="14" t="s">
        <v>35</v>
      </c>
      <c r="AX235" s="14" t="s">
        <v>82</v>
      </c>
      <c r="AY235" s="164" t="s">
        <v>167</v>
      </c>
    </row>
    <row r="236" spans="2:65" s="1" customFormat="1" ht="24.2" customHeight="1">
      <c r="B236" s="33"/>
      <c r="C236" s="132" t="s">
        <v>451</v>
      </c>
      <c r="D236" s="132" t="s">
        <v>170</v>
      </c>
      <c r="E236" s="133" t="s">
        <v>4443</v>
      </c>
      <c r="F236" s="134" t="s">
        <v>4444</v>
      </c>
      <c r="G236" s="135" t="s">
        <v>389</v>
      </c>
      <c r="H236" s="136">
        <v>165.508</v>
      </c>
      <c r="I236" s="137"/>
      <c r="J236" s="138">
        <f>ROUND(I236*H236,2)</f>
        <v>0</v>
      </c>
      <c r="K236" s="134" t="s">
        <v>174</v>
      </c>
      <c r="L236" s="33"/>
      <c r="M236" s="139" t="s">
        <v>19</v>
      </c>
      <c r="N236" s="140" t="s">
        <v>46</v>
      </c>
      <c r="P236" s="141">
        <f>O236*H236</f>
        <v>0</v>
      </c>
      <c r="Q236" s="141">
        <v>0</v>
      </c>
      <c r="R236" s="141">
        <f>Q236*H236</f>
        <v>0</v>
      </c>
      <c r="S236" s="141">
        <v>0</v>
      </c>
      <c r="T236" s="142">
        <f>S236*H236</f>
        <v>0</v>
      </c>
      <c r="AR236" s="143" t="s">
        <v>175</v>
      </c>
      <c r="AT236" s="143" t="s">
        <v>170</v>
      </c>
      <c r="AU236" s="143" t="s">
        <v>90</v>
      </c>
      <c r="AY236" s="18" t="s">
        <v>167</v>
      </c>
      <c r="BE236" s="144">
        <f>IF(N236="základní",J236,0)</f>
        <v>0</v>
      </c>
      <c r="BF236" s="144">
        <f>IF(N236="snížená",J236,0)</f>
        <v>0</v>
      </c>
      <c r="BG236" s="144">
        <f>IF(N236="zákl. přenesená",J236,0)</f>
        <v>0</v>
      </c>
      <c r="BH236" s="144">
        <f>IF(N236="sníž. přenesená",J236,0)</f>
        <v>0</v>
      </c>
      <c r="BI236" s="144">
        <f>IF(N236="nulová",J236,0)</f>
        <v>0</v>
      </c>
      <c r="BJ236" s="18" t="s">
        <v>90</v>
      </c>
      <c r="BK236" s="144">
        <f>ROUND(I236*H236,2)</f>
        <v>0</v>
      </c>
      <c r="BL236" s="18" t="s">
        <v>175</v>
      </c>
      <c r="BM236" s="143" t="s">
        <v>4445</v>
      </c>
    </row>
    <row r="237" spans="2:47" s="1" customFormat="1" ht="11.25">
      <c r="B237" s="33"/>
      <c r="D237" s="145" t="s">
        <v>177</v>
      </c>
      <c r="F237" s="146" t="s">
        <v>4446</v>
      </c>
      <c r="I237" s="147"/>
      <c r="L237" s="33"/>
      <c r="M237" s="148"/>
      <c r="T237" s="54"/>
      <c r="AT237" s="18" t="s">
        <v>177</v>
      </c>
      <c r="AU237" s="18" t="s">
        <v>90</v>
      </c>
    </row>
    <row r="238" spans="2:51" s="13" customFormat="1" ht="11.25">
      <c r="B238" s="156"/>
      <c r="D238" s="150" t="s">
        <v>179</v>
      </c>
      <c r="E238" s="157" t="s">
        <v>19</v>
      </c>
      <c r="F238" s="158" t="s">
        <v>4447</v>
      </c>
      <c r="H238" s="159">
        <v>88.4</v>
      </c>
      <c r="I238" s="160"/>
      <c r="L238" s="156"/>
      <c r="M238" s="161"/>
      <c r="T238" s="162"/>
      <c r="AT238" s="157" t="s">
        <v>179</v>
      </c>
      <c r="AU238" s="157" t="s">
        <v>90</v>
      </c>
      <c r="AV238" s="13" t="s">
        <v>90</v>
      </c>
      <c r="AW238" s="13" t="s">
        <v>35</v>
      </c>
      <c r="AX238" s="13" t="s">
        <v>74</v>
      </c>
      <c r="AY238" s="157" t="s">
        <v>167</v>
      </c>
    </row>
    <row r="239" spans="2:51" s="13" customFormat="1" ht="11.25">
      <c r="B239" s="156"/>
      <c r="D239" s="150" t="s">
        <v>179</v>
      </c>
      <c r="E239" s="157" t="s">
        <v>19</v>
      </c>
      <c r="F239" s="158" t="s">
        <v>4448</v>
      </c>
      <c r="H239" s="159">
        <v>12</v>
      </c>
      <c r="I239" s="160"/>
      <c r="L239" s="156"/>
      <c r="M239" s="161"/>
      <c r="T239" s="162"/>
      <c r="AT239" s="157" t="s">
        <v>179</v>
      </c>
      <c r="AU239" s="157" t="s">
        <v>90</v>
      </c>
      <c r="AV239" s="13" t="s">
        <v>90</v>
      </c>
      <c r="AW239" s="13" t="s">
        <v>35</v>
      </c>
      <c r="AX239" s="13" t="s">
        <v>74</v>
      </c>
      <c r="AY239" s="157" t="s">
        <v>167</v>
      </c>
    </row>
    <row r="240" spans="2:51" s="13" customFormat="1" ht="11.25">
      <c r="B240" s="156"/>
      <c r="D240" s="150" t="s">
        <v>179</v>
      </c>
      <c r="E240" s="157" t="s">
        <v>19</v>
      </c>
      <c r="F240" s="158" t="s">
        <v>4449</v>
      </c>
      <c r="H240" s="159">
        <v>61.5</v>
      </c>
      <c r="I240" s="160"/>
      <c r="L240" s="156"/>
      <c r="M240" s="161"/>
      <c r="T240" s="162"/>
      <c r="AT240" s="157" t="s">
        <v>179</v>
      </c>
      <c r="AU240" s="157" t="s">
        <v>90</v>
      </c>
      <c r="AV240" s="13" t="s">
        <v>90</v>
      </c>
      <c r="AW240" s="13" t="s">
        <v>35</v>
      </c>
      <c r="AX240" s="13" t="s">
        <v>74</v>
      </c>
      <c r="AY240" s="157" t="s">
        <v>167</v>
      </c>
    </row>
    <row r="241" spans="2:51" s="13" customFormat="1" ht="11.25">
      <c r="B241" s="156"/>
      <c r="D241" s="150" t="s">
        <v>179</v>
      </c>
      <c r="E241" s="157" t="s">
        <v>19</v>
      </c>
      <c r="F241" s="158" t="s">
        <v>4450</v>
      </c>
      <c r="H241" s="159">
        <v>3.608</v>
      </c>
      <c r="I241" s="160"/>
      <c r="L241" s="156"/>
      <c r="M241" s="161"/>
      <c r="T241" s="162"/>
      <c r="AT241" s="157" t="s">
        <v>179</v>
      </c>
      <c r="AU241" s="157" t="s">
        <v>90</v>
      </c>
      <c r="AV241" s="13" t="s">
        <v>90</v>
      </c>
      <c r="AW241" s="13" t="s">
        <v>35</v>
      </c>
      <c r="AX241" s="13" t="s">
        <v>74</v>
      </c>
      <c r="AY241" s="157" t="s">
        <v>167</v>
      </c>
    </row>
    <row r="242" spans="2:51" s="14" customFormat="1" ht="11.25">
      <c r="B242" s="163"/>
      <c r="D242" s="150" t="s">
        <v>179</v>
      </c>
      <c r="E242" s="164" t="s">
        <v>19</v>
      </c>
      <c r="F242" s="165" t="s">
        <v>200</v>
      </c>
      <c r="H242" s="166">
        <v>165.508</v>
      </c>
      <c r="I242" s="167"/>
      <c r="L242" s="163"/>
      <c r="M242" s="168"/>
      <c r="T242" s="169"/>
      <c r="AT242" s="164" t="s">
        <v>179</v>
      </c>
      <c r="AU242" s="164" t="s">
        <v>90</v>
      </c>
      <c r="AV242" s="14" t="s">
        <v>175</v>
      </c>
      <c r="AW242" s="14" t="s">
        <v>35</v>
      </c>
      <c r="AX242" s="14" t="s">
        <v>82</v>
      </c>
      <c r="AY242" s="164" t="s">
        <v>167</v>
      </c>
    </row>
    <row r="243" spans="2:65" s="1" customFormat="1" ht="24.2" customHeight="1">
      <c r="B243" s="33"/>
      <c r="C243" s="132" t="s">
        <v>457</v>
      </c>
      <c r="D243" s="132" t="s">
        <v>170</v>
      </c>
      <c r="E243" s="133" t="s">
        <v>411</v>
      </c>
      <c r="F243" s="134" t="s">
        <v>412</v>
      </c>
      <c r="G243" s="135" t="s">
        <v>389</v>
      </c>
      <c r="H243" s="136">
        <v>127.6</v>
      </c>
      <c r="I243" s="137"/>
      <c r="J243" s="138">
        <f>ROUND(I243*H243,2)</f>
        <v>0</v>
      </c>
      <c r="K243" s="134" t="s">
        <v>174</v>
      </c>
      <c r="L243" s="33"/>
      <c r="M243" s="139" t="s">
        <v>19</v>
      </c>
      <c r="N243" s="140" t="s">
        <v>46</v>
      </c>
      <c r="P243" s="141">
        <f>O243*H243</f>
        <v>0</v>
      </c>
      <c r="Q243" s="141">
        <v>0</v>
      </c>
      <c r="R243" s="141">
        <f>Q243*H243</f>
        <v>0</v>
      </c>
      <c r="S243" s="141">
        <v>0</v>
      </c>
      <c r="T243" s="142">
        <f>S243*H243</f>
        <v>0</v>
      </c>
      <c r="AR243" s="143" t="s">
        <v>175</v>
      </c>
      <c r="AT243" s="143" t="s">
        <v>170</v>
      </c>
      <c r="AU243" s="143" t="s">
        <v>90</v>
      </c>
      <c r="AY243" s="18" t="s">
        <v>167</v>
      </c>
      <c r="BE243" s="144">
        <f>IF(N243="základní",J243,0)</f>
        <v>0</v>
      </c>
      <c r="BF243" s="144">
        <f>IF(N243="snížená",J243,0)</f>
        <v>0</v>
      </c>
      <c r="BG243" s="144">
        <f>IF(N243="zákl. přenesená",J243,0)</f>
        <v>0</v>
      </c>
      <c r="BH243" s="144">
        <f>IF(N243="sníž. přenesená",J243,0)</f>
        <v>0</v>
      </c>
      <c r="BI243" s="144">
        <f>IF(N243="nulová",J243,0)</f>
        <v>0</v>
      </c>
      <c r="BJ243" s="18" t="s">
        <v>90</v>
      </c>
      <c r="BK243" s="144">
        <f>ROUND(I243*H243,2)</f>
        <v>0</v>
      </c>
      <c r="BL243" s="18" t="s">
        <v>175</v>
      </c>
      <c r="BM243" s="143" t="s">
        <v>4451</v>
      </c>
    </row>
    <row r="244" spans="2:47" s="1" customFormat="1" ht="11.25">
      <c r="B244" s="33"/>
      <c r="D244" s="145" t="s">
        <v>177</v>
      </c>
      <c r="F244" s="146" t="s">
        <v>414</v>
      </c>
      <c r="I244" s="147"/>
      <c r="L244" s="33"/>
      <c r="M244" s="148"/>
      <c r="T244" s="54"/>
      <c r="AT244" s="18" t="s">
        <v>177</v>
      </c>
      <c r="AU244" s="18" t="s">
        <v>90</v>
      </c>
    </row>
    <row r="245" spans="2:51" s="13" customFormat="1" ht="11.25">
      <c r="B245" s="156"/>
      <c r="D245" s="150" t="s">
        <v>179</v>
      </c>
      <c r="E245" s="157" t="s">
        <v>19</v>
      </c>
      <c r="F245" s="158" t="s">
        <v>4452</v>
      </c>
      <c r="H245" s="159">
        <v>127.6</v>
      </c>
      <c r="I245" s="160"/>
      <c r="L245" s="156"/>
      <c r="M245" s="161"/>
      <c r="T245" s="162"/>
      <c r="AT245" s="157" t="s">
        <v>179</v>
      </c>
      <c r="AU245" s="157" t="s">
        <v>90</v>
      </c>
      <c r="AV245" s="13" t="s">
        <v>90</v>
      </c>
      <c r="AW245" s="13" t="s">
        <v>35</v>
      </c>
      <c r="AX245" s="13" t="s">
        <v>74</v>
      </c>
      <c r="AY245" s="157" t="s">
        <v>167</v>
      </c>
    </row>
    <row r="246" spans="2:51" s="14" customFormat="1" ht="11.25">
      <c r="B246" s="163"/>
      <c r="D246" s="150" t="s">
        <v>179</v>
      </c>
      <c r="E246" s="164" t="s">
        <v>19</v>
      </c>
      <c r="F246" s="165" t="s">
        <v>200</v>
      </c>
      <c r="H246" s="166">
        <v>127.6</v>
      </c>
      <c r="I246" s="167"/>
      <c r="L246" s="163"/>
      <c r="M246" s="168"/>
      <c r="T246" s="169"/>
      <c r="AT246" s="164" t="s">
        <v>179</v>
      </c>
      <c r="AU246" s="164" t="s">
        <v>90</v>
      </c>
      <c r="AV246" s="14" t="s">
        <v>175</v>
      </c>
      <c r="AW246" s="14" t="s">
        <v>35</v>
      </c>
      <c r="AX246" s="14" t="s">
        <v>82</v>
      </c>
      <c r="AY246" s="164" t="s">
        <v>167</v>
      </c>
    </row>
    <row r="247" spans="2:65" s="1" customFormat="1" ht="24.2" customHeight="1">
      <c r="B247" s="33"/>
      <c r="C247" s="132" t="s">
        <v>463</v>
      </c>
      <c r="D247" s="132" t="s">
        <v>170</v>
      </c>
      <c r="E247" s="133" t="s">
        <v>417</v>
      </c>
      <c r="F247" s="134" t="s">
        <v>418</v>
      </c>
      <c r="G247" s="135" t="s">
        <v>389</v>
      </c>
      <c r="H247" s="136">
        <v>7.47</v>
      </c>
      <c r="I247" s="137"/>
      <c r="J247" s="138">
        <f>ROUND(I247*H247,2)</f>
        <v>0</v>
      </c>
      <c r="K247" s="134" t="s">
        <v>174</v>
      </c>
      <c r="L247" s="33"/>
      <c r="M247" s="139" t="s">
        <v>19</v>
      </c>
      <c r="N247" s="140" t="s">
        <v>46</v>
      </c>
      <c r="P247" s="141">
        <f>O247*H247</f>
        <v>0</v>
      </c>
      <c r="Q247" s="141">
        <v>0</v>
      </c>
      <c r="R247" s="141">
        <f>Q247*H247</f>
        <v>0</v>
      </c>
      <c r="S247" s="141">
        <v>0</v>
      </c>
      <c r="T247" s="142">
        <f>S247*H247</f>
        <v>0</v>
      </c>
      <c r="AR247" s="143" t="s">
        <v>175</v>
      </c>
      <c r="AT247" s="143" t="s">
        <v>170</v>
      </c>
      <c r="AU247" s="143" t="s">
        <v>90</v>
      </c>
      <c r="AY247" s="18" t="s">
        <v>167</v>
      </c>
      <c r="BE247" s="144">
        <f>IF(N247="základní",J247,0)</f>
        <v>0</v>
      </c>
      <c r="BF247" s="144">
        <f>IF(N247="snížená",J247,0)</f>
        <v>0</v>
      </c>
      <c r="BG247" s="144">
        <f>IF(N247="zákl. přenesená",J247,0)</f>
        <v>0</v>
      </c>
      <c r="BH247" s="144">
        <f>IF(N247="sníž. přenesená",J247,0)</f>
        <v>0</v>
      </c>
      <c r="BI247" s="144">
        <f>IF(N247="nulová",J247,0)</f>
        <v>0</v>
      </c>
      <c r="BJ247" s="18" t="s">
        <v>90</v>
      </c>
      <c r="BK247" s="144">
        <f>ROUND(I247*H247,2)</f>
        <v>0</v>
      </c>
      <c r="BL247" s="18" t="s">
        <v>175</v>
      </c>
      <c r="BM247" s="143" t="s">
        <v>4453</v>
      </c>
    </row>
    <row r="248" spans="2:47" s="1" customFormat="1" ht="11.25">
      <c r="B248" s="33"/>
      <c r="D248" s="145" t="s">
        <v>177</v>
      </c>
      <c r="F248" s="146" t="s">
        <v>420</v>
      </c>
      <c r="I248" s="147"/>
      <c r="L248" s="33"/>
      <c r="M248" s="148"/>
      <c r="T248" s="54"/>
      <c r="AT248" s="18" t="s">
        <v>177</v>
      </c>
      <c r="AU248" s="18" t="s">
        <v>90</v>
      </c>
    </row>
    <row r="249" spans="2:51" s="13" customFormat="1" ht="11.25">
      <c r="B249" s="156"/>
      <c r="D249" s="150" t="s">
        <v>179</v>
      </c>
      <c r="E249" s="157" t="s">
        <v>19</v>
      </c>
      <c r="F249" s="158" t="s">
        <v>4454</v>
      </c>
      <c r="H249" s="159">
        <v>300.578</v>
      </c>
      <c r="I249" s="160"/>
      <c r="L249" s="156"/>
      <c r="M249" s="161"/>
      <c r="T249" s="162"/>
      <c r="AT249" s="157" t="s">
        <v>179</v>
      </c>
      <c r="AU249" s="157" t="s">
        <v>90</v>
      </c>
      <c r="AV249" s="13" t="s">
        <v>90</v>
      </c>
      <c r="AW249" s="13" t="s">
        <v>35</v>
      </c>
      <c r="AX249" s="13" t="s">
        <v>74</v>
      </c>
      <c r="AY249" s="157" t="s">
        <v>167</v>
      </c>
    </row>
    <row r="250" spans="2:51" s="13" customFormat="1" ht="11.25">
      <c r="B250" s="156"/>
      <c r="D250" s="150" t="s">
        <v>179</v>
      </c>
      <c r="E250" s="157" t="s">
        <v>19</v>
      </c>
      <c r="F250" s="158" t="s">
        <v>4455</v>
      </c>
      <c r="H250" s="159">
        <v>-165.508</v>
      </c>
      <c r="I250" s="160"/>
      <c r="L250" s="156"/>
      <c r="M250" s="161"/>
      <c r="T250" s="162"/>
      <c r="AT250" s="157" t="s">
        <v>179</v>
      </c>
      <c r="AU250" s="157" t="s">
        <v>90</v>
      </c>
      <c r="AV250" s="13" t="s">
        <v>90</v>
      </c>
      <c r="AW250" s="13" t="s">
        <v>35</v>
      </c>
      <c r="AX250" s="13" t="s">
        <v>74</v>
      </c>
      <c r="AY250" s="157" t="s">
        <v>167</v>
      </c>
    </row>
    <row r="251" spans="2:51" s="13" customFormat="1" ht="11.25">
      <c r="B251" s="156"/>
      <c r="D251" s="150" t="s">
        <v>179</v>
      </c>
      <c r="E251" s="157" t="s">
        <v>19</v>
      </c>
      <c r="F251" s="158" t="s">
        <v>4456</v>
      </c>
      <c r="H251" s="159">
        <v>-127.6</v>
      </c>
      <c r="I251" s="160"/>
      <c r="L251" s="156"/>
      <c r="M251" s="161"/>
      <c r="T251" s="162"/>
      <c r="AT251" s="157" t="s">
        <v>179</v>
      </c>
      <c r="AU251" s="157" t="s">
        <v>90</v>
      </c>
      <c r="AV251" s="13" t="s">
        <v>90</v>
      </c>
      <c r="AW251" s="13" t="s">
        <v>35</v>
      </c>
      <c r="AX251" s="13" t="s">
        <v>74</v>
      </c>
      <c r="AY251" s="157" t="s">
        <v>167</v>
      </c>
    </row>
    <row r="252" spans="2:51" s="14" customFormat="1" ht="11.25">
      <c r="B252" s="163"/>
      <c r="D252" s="150" t="s">
        <v>179</v>
      </c>
      <c r="E252" s="164" t="s">
        <v>19</v>
      </c>
      <c r="F252" s="165" t="s">
        <v>200</v>
      </c>
      <c r="H252" s="166">
        <v>7.46999999999997</v>
      </c>
      <c r="I252" s="167"/>
      <c r="L252" s="163"/>
      <c r="M252" s="168"/>
      <c r="T252" s="169"/>
      <c r="AT252" s="164" t="s">
        <v>179</v>
      </c>
      <c r="AU252" s="164" t="s">
        <v>90</v>
      </c>
      <c r="AV252" s="14" t="s">
        <v>175</v>
      </c>
      <c r="AW252" s="14" t="s">
        <v>35</v>
      </c>
      <c r="AX252" s="14" t="s">
        <v>82</v>
      </c>
      <c r="AY252" s="164" t="s">
        <v>167</v>
      </c>
    </row>
    <row r="253" spans="2:63" s="11" customFormat="1" ht="22.9" customHeight="1">
      <c r="B253" s="120"/>
      <c r="D253" s="121" t="s">
        <v>73</v>
      </c>
      <c r="E253" s="130" t="s">
        <v>719</v>
      </c>
      <c r="F253" s="130" t="s">
        <v>720</v>
      </c>
      <c r="I253" s="123"/>
      <c r="J253" s="131">
        <f>BK253</f>
        <v>0</v>
      </c>
      <c r="L253" s="120"/>
      <c r="M253" s="125"/>
      <c r="P253" s="126">
        <f>SUM(P254:P255)</f>
        <v>0</v>
      </c>
      <c r="R253" s="126">
        <f>SUM(R254:R255)</f>
        <v>0</v>
      </c>
      <c r="T253" s="127">
        <f>SUM(T254:T255)</f>
        <v>0</v>
      </c>
      <c r="AR253" s="121" t="s">
        <v>82</v>
      </c>
      <c r="AT253" s="128" t="s">
        <v>73</v>
      </c>
      <c r="AU253" s="128" t="s">
        <v>82</v>
      </c>
      <c r="AY253" s="121" t="s">
        <v>167</v>
      </c>
      <c r="BK253" s="129">
        <f>SUM(BK254:BK255)</f>
        <v>0</v>
      </c>
    </row>
    <row r="254" spans="2:65" s="1" customFormat="1" ht="24.2" customHeight="1">
      <c r="B254" s="33"/>
      <c r="C254" s="132" t="s">
        <v>471</v>
      </c>
      <c r="D254" s="132" t="s">
        <v>170</v>
      </c>
      <c r="E254" s="133" t="s">
        <v>4457</v>
      </c>
      <c r="F254" s="134" t="s">
        <v>4458</v>
      </c>
      <c r="G254" s="135" t="s">
        <v>389</v>
      </c>
      <c r="H254" s="136">
        <v>135.075</v>
      </c>
      <c r="I254" s="137"/>
      <c r="J254" s="138">
        <f>ROUND(I254*H254,2)</f>
        <v>0</v>
      </c>
      <c r="K254" s="134" t="s">
        <v>174</v>
      </c>
      <c r="L254" s="33"/>
      <c r="M254" s="139" t="s">
        <v>19</v>
      </c>
      <c r="N254" s="140" t="s">
        <v>46</v>
      </c>
      <c r="P254" s="141">
        <f>O254*H254</f>
        <v>0</v>
      </c>
      <c r="Q254" s="141">
        <v>0</v>
      </c>
      <c r="R254" s="141">
        <f>Q254*H254</f>
        <v>0</v>
      </c>
      <c r="S254" s="141">
        <v>0</v>
      </c>
      <c r="T254" s="142">
        <f>S254*H254</f>
        <v>0</v>
      </c>
      <c r="AR254" s="143" t="s">
        <v>175</v>
      </c>
      <c r="AT254" s="143" t="s">
        <v>170</v>
      </c>
      <c r="AU254" s="143" t="s">
        <v>90</v>
      </c>
      <c r="AY254" s="18" t="s">
        <v>167</v>
      </c>
      <c r="BE254" s="144">
        <f>IF(N254="základní",J254,0)</f>
        <v>0</v>
      </c>
      <c r="BF254" s="144">
        <f>IF(N254="snížená",J254,0)</f>
        <v>0</v>
      </c>
      <c r="BG254" s="144">
        <f>IF(N254="zákl. přenesená",J254,0)</f>
        <v>0</v>
      </c>
      <c r="BH254" s="144">
        <f>IF(N254="sníž. přenesená",J254,0)</f>
        <v>0</v>
      </c>
      <c r="BI254" s="144">
        <f>IF(N254="nulová",J254,0)</f>
        <v>0</v>
      </c>
      <c r="BJ254" s="18" t="s">
        <v>90</v>
      </c>
      <c r="BK254" s="144">
        <f>ROUND(I254*H254,2)</f>
        <v>0</v>
      </c>
      <c r="BL254" s="18" t="s">
        <v>175</v>
      </c>
      <c r="BM254" s="143" t="s">
        <v>4459</v>
      </c>
    </row>
    <row r="255" spans="2:47" s="1" customFormat="1" ht="11.25">
      <c r="B255" s="33"/>
      <c r="D255" s="145" t="s">
        <v>177</v>
      </c>
      <c r="F255" s="146" t="s">
        <v>4460</v>
      </c>
      <c r="I255" s="147"/>
      <c r="L255" s="33"/>
      <c r="M255" s="148"/>
      <c r="T255" s="54"/>
      <c r="AT255" s="18" t="s">
        <v>177</v>
      </c>
      <c r="AU255" s="18" t="s">
        <v>90</v>
      </c>
    </row>
    <row r="256" spans="2:63" s="11" customFormat="1" ht="25.9" customHeight="1">
      <c r="B256" s="120"/>
      <c r="D256" s="121" t="s">
        <v>73</v>
      </c>
      <c r="E256" s="122" t="s">
        <v>424</v>
      </c>
      <c r="F256" s="122" t="s">
        <v>425</v>
      </c>
      <c r="I256" s="123"/>
      <c r="J256" s="124">
        <f>BK256</f>
        <v>0</v>
      </c>
      <c r="L256" s="120"/>
      <c r="M256" s="125"/>
      <c r="P256" s="126">
        <f>P257</f>
        <v>0</v>
      </c>
      <c r="R256" s="126">
        <f>R257</f>
        <v>0.0020399999999999997</v>
      </c>
      <c r="T256" s="127">
        <f>T257</f>
        <v>0</v>
      </c>
      <c r="AR256" s="121" t="s">
        <v>90</v>
      </c>
      <c r="AT256" s="128" t="s">
        <v>73</v>
      </c>
      <c r="AU256" s="128" t="s">
        <v>74</v>
      </c>
      <c r="AY256" s="121" t="s">
        <v>167</v>
      </c>
      <c r="BK256" s="129">
        <f>BK257</f>
        <v>0</v>
      </c>
    </row>
    <row r="257" spans="2:63" s="11" customFormat="1" ht="22.9" customHeight="1">
      <c r="B257" s="120"/>
      <c r="D257" s="121" t="s">
        <v>73</v>
      </c>
      <c r="E257" s="130" t="s">
        <v>1342</v>
      </c>
      <c r="F257" s="130" t="s">
        <v>1343</v>
      </c>
      <c r="I257" s="123"/>
      <c r="J257" s="131">
        <f>BK257</f>
        <v>0</v>
      </c>
      <c r="L257" s="120"/>
      <c r="M257" s="125"/>
      <c r="P257" s="126">
        <f>SUM(P258:P279)</f>
        <v>0</v>
      </c>
      <c r="R257" s="126">
        <f>SUM(R258:R279)</f>
        <v>0.0020399999999999997</v>
      </c>
      <c r="T257" s="127">
        <f>SUM(T258:T279)</f>
        <v>0</v>
      </c>
      <c r="AR257" s="121" t="s">
        <v>90</v>
      </c>
      <c r="AT257" s="128" t="s">
        <v>73</v>
      </c>
      <c r="AU257" s="128" t="s">
        <v>82</v>
      </c>
      <c r="AY257" s="121" t="s">
        <v>167</v>
      </c>
      <c r="BK257" s="129">
        <f>SUM(BK258:BK279)</f>
        <v>0</v>
      </c>
    </row>
    <row r="258" spans="2:65" s="1" customFormat="1" ht="24.2" customHeight="1">
      <c r="B258" s="33"/>
      <c r="C258" s="132" t="s">
        <v>478</v>
      </c>
      <c r="D258" s="132" t="s">
        <v>170</v>
      </c>
      <c r="E258" s="133" t="s">
        <v>4461</v>
      </c>
      <c r="F258" s="134" t="s">
        <v>4462</v>
      </c>
      <c r="G258" s="135" t="s">
        <v>368</v>
      </c>
      <c r="H258" s="136">
        <v>11.6</v>
      </c>
      <c r="I258" s="137"/>
      <c r="J258" s="138">
        <f>ROUND(I258*H258,2)</f>
        <v>0</v>
      </c>
      <c r="K258" s="134" t="s">
        <v>19</v>
      </c>
      <c r="L258" s="33"/>
      <c r="M258" s="139" t="s">
        <v>19</v>
      </c>
      <c r="N258" s="140" t="s">
        <v>46</v>
      </c>
      <c r="P258" s="141">
        <f>O258*H258</f>
        <v>0</v>
      </c>
      <c r="Q258" s="141">
        <v>0.00015</v>
      </c>
      <c r="R258" s="141">
        <f>Q258*H258</f>
        <v>0.0017399999999999998</v>
      </c>
      <c r="S258" s="141">
        <v>0</v>
      </c>
      <c r="T258" s="142">
        <f>S258*H258</f>
        <v>0</v>
      </c>
      <c r="AR258" s="143" t="s">
        <v>309</v>
      </c>
      <c r="AT258" s="143" t="s">
        <v>170</v>
      </c>
      <c r="AU258" s="143" t="s">
        <v>90</v>
      </c>
      <c r="AY258" s="18" t="s">
        <v>167</v>
      </c>
      <c r="BE258" s="144">
        <f>IF(N258="základní",J258,0)</f>
        <v>0</v>
      </c>
      <c r="BF258" s="144">
        <f>IF(N258="snížená",J258,0)</f>
        <v>0</v>
      </c>
      <c r="BG258" s="144">
        <f>IF(N258="zákl. přenesená",J258,0)</f>
        <v>0</v>
      </c>
      <c r="BH258" s="144">
        <f>IF(N258="sníž. přenesená",J258,0)</f>
        <v>0</v>
      </c>
      <c r="BI258" s="144">
        <f>IF(N258="nulová",J258,0)</f>
        <v>0</v>
      </c>
      <c r="BJ258" s="18" t="s">
        <v>90</v>
      </c>
      <c r="BK258" s="144">
        <f>ROUND(I258*H258,2)</f>
        <v>0</v>
      </c>
      <c r="BL258" s="18" t="s">
        <v>309</v>
      </c>
      <c r="BM258" s="143" t="s">
        <v>4463</v>
      </c>
    </row>
    <row r="259" spans="2:51" s="12" customFormat="1" ht="11.25">
      <c r="B259" s="149"/>
      <c r="D259" s="150" t="s">
        <v>179</v>
      </c>
      <c r="E259" s="151" t="s">
        <v>19</v>
      </c>
      <c r="F259" s="152" t="s">
        <v>4358</v>
      </c>
      <c r="H259" s="151" t="s">
        <v>19</v>
      </c>
      <c r="I259" s="153"/>
      <c r="L259" s="149"/>
      <c r="M259" s="154"/>
      <c r="T259" s="155"/>
      <c r="AT259" s="151" t="s">
        <v>179</v>
      </c>
      <c r="AU259" s="151" t="s">
        <v>90</v>
      </c>
      <c r="AV259" s="12" t="s">
        <v>82</v>
      </c>
      <c r="AW259" s="12" t="s">
        <v>35</v>
      </c>
      <c r="AX259" s="12" t="s">
        <v>74</v>
      </c>
      <c r="AY259" s="151" t="s">
        <v>167</v>
      </c>
    </row>
    <row r="260" spans="2:51" s="13" customFormat="1" ht="11.25">
      <c r="B260" s="156"/>
      <c r="D260" s="150" t="s">
        <v>179</v>
      </c>
      <c r="E260" s="157" t="s">
        <v>19</v>
      </c>
      <c r="F260" s="158" t="s">
        <v>4464</v>
      </c>
      <c r="H260" s="159">
        <v>11.6</v>
      </c>
      <c r="I260" s="160"/>
      <c r="L260" s="156"/>
      <c r="M260" s="161"/>
      <c r="T260" s="162"/>
      <c r="AT260" s="157" t="s">
        <v>179</v>
      </c>
      <c r="AU260" s="157" t="s">
        <v>90</v>
      </c>
      <c r="AV260" s="13" t="s">
        <v>90</v>
      </c>
      <c r="AW260" s="13" t="s">
        <v>35</v>
      </c>
      <c r="AX260" s="13" t="s">
        <v>74</v>
      </c>
      <c r="AY260" s="157" t="s">
        <v>167</v>
      </c>
    </row>
    <row r="261" spans="2:51" s="14" customFormat="1" ht="11.25">
      <c r="B261" s="163"/>
      <c r="D261" s="150" t="s">
        <v>179</v>
      </c>
      <c r="E261" s="164" t="s">
        <v>19</v>
      </c>
      <c r="F261" s="165" t="s">
        <v>200</v>
      </c>
      <c r="H261" s="166">
        <v>11.6</v>
      </c>
      <c r="I261" s="167"/>
      <c r="L261" s="163"/>
      <c r="M261" s="168"/>
      <c r="T261" s="169"/>
      <c r="AT261" s="164" t="s">
        <v>179</v>
      </c>
      <c r="AU261" s="164" t="s">
        <v>90</v>
      </c>
      <c r="AV261" s="14" t="s">
        <v>175</v>
      </c>
      <c r="AW261" s="14" t="s">
        <v>35</v>
      </c>
      <c r="AX261" s="14" t="s">
        <v>82</v>
      </c>
      <c r="AY261" s="164" t="s">
        <v>167</v>
      </c>
    </row>
    <row r="262" spans="2:65" s="1" customFormat="1" ht="16.5" customHeight="1">
      <c r="B262" s="33"/>
      <c r="C262" s="132" t="s">
        <v>485</v>
      </c>
      <c r="D262" s="132" t="s">
        <v>170</v>
      </c>
      <c r="E262" s="133" t="s">
        <v>4465</v>
      </c>
      <c r="F262" s="134" t="s">
        <v>4466</v>
      </c>
      <c r="G262" s="135" t="s">
        <v>312</v>
      </c>
      <c r="H262" s="136">
        <v>2</v>
      </c>
      <c r="I262" s="137"/>
      <c r="J262" s="138">
        <f>ROUND(I262*H262,2)</f>
        <v>0</v>
      </c>
      <c r="K262" s="134" t="s">
        <v>19</v>
      </c>
      <c r="L262" s="33"/>
      <c r="M262" s="139" t="s">
        <v>19</v>
      </c>
      <c r="N262" s="140" t="s">
        <v>46</v>
      </c>
      <c r="P262" s="141">
        <f>O262*H262</f>
        <v>0</v>
      </c>
      <c r="Q262" s="141">
        <v>0.00015</v>
      </c>
      <c r="R262" s="141">
        <f>Q262*H262</f>
        <v>0.0003</v>
      </c>
      <c r="S262" s="141">
        <v>0</v>
      </c>
      <c r="T262" s="142">
        <f>S262*H262</f>
        <v>0</v>
      </c>
      <c r="AR262" s="143" t="s">
        <v>309</v>
      </c>
      <c r="AT262" s="143" t="s">
        <v>170</v>
      </c>
      <c r="AU262" s="143" t="s">
        <v>90</v>
      </c>
      <c r="AY262" s="18" t="s">
        <v>167</v>
      </c>
      <c r="BE262" s="144">
        <f>IF(N262="základní",J262,0)</f>
        <v>0</v>
      </c>
      <c r="BF262" s="144">
        <f>IF(N262="snížená",J262,0)</f>
        <v>0</v>
      </c>
      <c r="BG262" s="144">
        <f>IF(N262="zákl. přenesená",J262,0)</f>
        <v>0</v>
      </c>
      <c r="BH262" s="144">
        <f>IF(N262="sníž. přenesená",J262,0)</f>
        <v>0</v>
      </c>
      <c r="BI262" s="144">
        <f>IF(N262="nulová",J262,0)</f>
        <v>0</v>
      </c>
      <c r="BJ262" s="18" t="s">
        <v>90</v>
      </c>
      <c r="BK262" s="144">
        <f>ROUND(I262*H262,2)</f>
        <v>0</v>
      </c>
      <c r="BL262" s="18" t="s">
        <v>309</v>
      </c>
      <c r="BM262" s="143" t="s">
        <v>4467</v>
      </c>
    </row>
    <row r="263" spans="2:51" s="12" customFormat="1" ht="11.25">
      <c r="B263" s="149"/>
      <c r="D263" s="150" t="s">
        <v>179</v>
      </c>
      <c r="E263" s="151" t="s">
        <v>19</v>
      </c>
      <c r="F263" s="152" t="s">
        <v>4358</v>
      </c>
      <c r="H263" s="151" t="s">
        <v>19</v>
      </c>
      <c r="I263" s="153"/>
      <c r="L263" s="149"/>
      <c r="M263" s="154"/>
      <c r="T263" s="155"/>
      <c r="AT263" s="151" t="s">
        <v>179</v>
      </c>
      <c r="AU263" s="151" t="s">
        <v>90</v>
      </c>
      <c r="AV263" s="12" t="s">
        <v>82</v>
      </c>
      <c r="AW263" s="12" t="s">
        <v>35</v>
      </c>
      <c r="AX263" s="12" t="s">
        <v>74</v>
      </c>
      <c r="AY263" s="151" t="s">
        <v>167</v>
      </c>
    </row>
    <row r="264" spans="2:51" s="13" customFormat="1" ht="11.25">
      <c r="B264" s="156"/>
      <c r="D264" s="150" t="s">
        <v>179</v>
      </c>
      <c r="E264" s="157" t="s">
        <v>19</v>
      </c>
      <c r="F264" s="158" t="s">
        <v>4468</v>
      </c>
      <c r="H264" s="159">
        <v>2</v>
      </c>
      <c r="I264" s="160"/>
      <c r="L264" s="156"/>
      <c r="M264" s="161"/>
      <c r="T264" s="162"/>
      <c r="AT264" s="157" t="s">
        <v>179</v>
      </c>
      <c r="AU264" s="157" t="s">
        <v>90</v>
      </c>
      <c r="AV264" s="13" t="s">
        <v>90</v>
      </c>
      <c r="AW264" s="13" t="s">
        <v>35</v>
      </c>
      <c r="AX264" s="13" t="s">
        <v>74</v>
      </c>
      <c r="AY264" s="157" t="s">
        <v>167</v>
      </c>
    </row>
    <row r="265" spans="2:51" s="14" customFormat="1" ht="11.25">
      <c r="B265" s="163"/>
      <c r="D265" s="150" t="s">
        <v>179</v>
      </c>
      <c r="E265" s="164" t="s">
        <v>19</v>
      </c>
      <c r="F265" s="165" t="s">
        <v>200</v>
      </c>
      <c r="H265" s="166">
        <v>2</v>
      </c>
      <c r="I265" s="167"/>
      <c r="L265" s="163"/>
      <c r="M265" s="168"/>
      <c r="T265" s="169"/>
      <c r="AT265" s="164" t="s">
        <v>179</v>
      </c>
      <c r="AU265" s="164" t="s">
        <v>90</v>
      </c>
      <c r="AV265" s="14" t="s">
        <v>175</v>
      </c>
      <c r="AW265" s="14" t="s">
        <v>35</v>
      </c>
      <c r="AX265" s="14" t="s">
        <v>82</v>
      </c>
      <c r="AY265" s="164" t="s">
        <v>167</v>
      </c>
    </row>
    <row r="266" spans="2:65" s="1" customFormat="1" ht="24.2" customHeight="1">
      <c r="B266" s="33"/>
      <c r="C266" s="132" t="s">
        <v>751</v>
      </c>
      <c r="D266" s="132" t="s">
        <v>170</v>
      </c>
      <c r="E266" s="133" t="s">
        <v>4469</v>
      </c>
      <c r="F266" s="134" t="s">
        <v>4470</v>
      </c>
      <c r="G266" s="135" t="s">
        <v>312</v>
      </c>
      <c r="H266" s="136">
        <v>4</v>
      </c>
      <c r="I266" s="137"/>
      <c r="J266" s="138">
        <f>ROUND(I266*H266,2)</f>
        <v>0</v>
      </c>
      <c r="K266" s="134" t="s">
        <v>19</v>
      </c>
      <c r="L266" s="33"/>
      <c r="M266" s="139" t="s">
        <v>19</v>
      </c>
      <c r="N266" s="140" t="s">
        <v>46</v>
      </c>
      <c r="P266" s="141">
        <f>O266*H266</f>
        <v>0</v>
      </c>
      <c r="Q266" s="141">
        <v>0</v>
      </c>
      <c r="R266" s="141">
        <f>Q266*H266</f>
        <v>0</v>
      </c>
      <c r="S266" s="141">
        <v>0</v>
      </c>
      <c r="T266" s="142">
        <f>S266*H266</f>
        <v>0</v>
      </c>
      <c r="AR266" s="143" t="s">
        <v>309</v>
      </c>
      <c r="AT266" s="143" t="s">
        <v>170</v>
      </c>
      <c r="AU266" s="143" t="s">
        <v>90</v>
      </c>
      <c r="AY266" s="18" t="s">
        <v>167</v>
      </c>
      <c r="BE266" s="144">
        <f>IF(N266="základní",J266,0)</f>
        <v>0</v>
      </c>
      <c r="BF266" s="144">
        <f>IF(N266="snížená",J266,0)</f>
        <v>0</v>
      </c>
      <c r="BG266" s="144">
        <f>IF(N266="zákl. přenesená",J266,0)</f>
        <v>0</v>
      </c>
      <c r="BH266" s="144">
        <f>IF(N266="sníž. přenesená",J266,0)</f>
        <v>0</v>
      </c>
      <c r="BI266" s="144">
        <f>IF(N266="nulová",J266,0)</f>
        <v>0</v>
      </c>
      <c r="BJ266" s="18" t="s">
        <v>90</v>
      </c>
      <c r="BK266" s="144">
        <f>ROUND(I266*H266,2)</f>
        <v>0</v>
      </c>
      <c r="BL266" s="18" t="s">
        <v>309</v>
      </c>
      <c r="BM266" s="143" t="s">
        <v>4471</v>
      </c>
    </row>
    <row r="267" spans="2:51" s="12" customFormat="1" ht="11.25">
      <c r="B267" s="149"/>
      <c r="D267" s="150" t="s">
        <v>179</v>
      </c>
      <c r="E267" s="151" t="s">
        <v>19</v>
      </c>
      <c r="F267" s="152" t="s">
        <v>1400</v>
      </c>
      <c r="H267" s="151" t="s">
        <v>19</v>
      </c>
      <c r="I267" s="153"/>
      <c r="L267" s="149"/>
      <c r="M267" s="154"/>
      <c r="T267" s="155"/>
      <c r="AT267" s="151" t="s">
        <v>179</v>
      </c>
      <c r="AU267" s="151" t="s">
        <v>90</v>
      </c>
      <c r="AV267" s="12" t="s">
        <v>82</v>
      </c>
      <c r="AW267" s="12" t="s">
        <v>35</v>
      </c>
      <c r="AX267" s="12" t="s">
        <v>74</v>
      </c>
      <c r="AY267" s="151" t="s">
        <v>167</v>
      </c>
    </row>
    <row r="268" spans="2:51" s="13" customFormat="1" ht="11.25">
      <c r="B268" s="156"/>
      <c r="D268" s="150" t="s">
        <v>179</v>
      </c>
      <c r="E268" s="157" t="s">
        <v>19</v>
      </c>
      <c r="F268" s="158" t="s">
        <v>4472</v>
      </c>
      <c r="H268" s="159">
        <v>4</v>
      </c>
      <c r="I268" s="160"/>
      <c r="L268" s="156"/>
      <c r="M268" s="161"/>
      <c r="T268" s="162"/>
      <c r="AT268" s="157" t="s">
        <v>179</v>
      </c>
      <c r="AU268" s="157" t="s">
        <v>90</v>
      </c>
      <c r="AV268" s="13" t="s">
        <v>90</v>
      </c>
      <c r="AW268" s="13" t="s">
        <v>35</v>
      </c>
      <c r="AX268" s="13" t="s">
        <v>74</v>
      </c>
      <c r="AY268" s="157" t="s">
        <v>167</v>
      </c>
    </row>
    <row r="269" spans="2:51" s="14" customFormat="1" ht="11.25">
      <c r="B269" s="163"/>
      <c r="D269" s="150" t="s">
        <v>179</v>
      </c>
      <c r="E269" s="164" t="s">
        <v>19</v>
      </c>
      <c r="F269" s="165" t="s">
        <v>200</v>
      </c>
      <c r="H269" s="166">
        <v>4</v>
      </c>
      <c r="I269" s="167"/>
      <c r="L269" s="163"/>
      <c r="M269" s="168"/>
      <c r="T269" s="169"/>
      <c r="AT269" s="164" t="s">
        <v>179</v>
      </c>
      <c r="AU269" s="164" t="s">
        <v>90</v>
      </c>
      <c r="AV269" s="14" t="s">
        <v>175</v>
      </c>
      <c r="AW269" s="14" t="s">
        <v>35</v>
      </c>
      <c r="AX269" s="14" t="s">
        <v>82</v>
      </c>
      <c r="AY269" s="164" t="s">
        <v>167</v>
      </c>
    </row>
    <row r="270" spans="2:65" s="1" customFormat="1" ht="24.2" customHeight="1">
      <c r="B270" s="33"/>
      <c r="C270" s="132" t="s">
        <v>756</v>
      </c>
      <c r="D270" s="132" t="s">
        <v>170</v>
      </c>
      <c r="E270" s="133" t="s">
        <v>4473</v>
      </c>
      <c r="F270" s="134" t="s">
        <v>4474</v>
      </c>
      <c r="G270" s="135" t="s">
        <v>368</v>
      </c>
      <c r="H270" s="136">
        <v>3.05</v>
      </c>
      <c r="I270" s="137"/>
      <c r="J270" s="138">
        <f>ROUND(I270*H270,2)</f>
        <v>0</v>
      </c>
      <c r="K270" s="134" t="s">
        <v>19</v>
      </c>
      <c r="L270" s="33"/>
      <c r="M270" s="139" t="s">
        <v>19</v>
      </c>
      <c r="N270" s="140" t="s">
        <v>46</v>
      </c>
      <c r="P270" s="141">
        <f>O270*H270</f>
        <v>0</v>
      </c>
      <c r="Q270" s="141">
        <v>0</v>
      </c>
      <c r="R270" s="141">
        <f>Q270*H270</f>
        <v>0</v>
      </c>
      <c r="S270" s="141">
        <v>0</v>
      </c>
      <c r="T270" s="142">
        <f>S270*H270</f>
        <v>0</v>
      </c>
      <c r="AR270" s="143" t="s">
        <v>309</v>
      </c>
      <c r="AT270" s="143" t="s">
        <v>170</v>
      </c>
      <c r="AU270" s="143" t="s">
        <v>90</v>
      </c>
      <c r="AY270" s="18" t="s">
        <v>167</v>
      </c>
      <c r="BE270" s="144">
        <f>IF(N270="základní",J270,0)</f>
        <v>0</v>
      </c>
      <c r="BF270" s="144">
        <f>IF(N270="snížená",J270,0)</f>
        <v>0</v>
      </c>
      <c r="BG270" s="144">
        <f>IF(N270="zákl. přenesená",J270,0)</f>
        <v>0</v>
      </c>
      <c r="BH270" s="144">
        <f>IF(N270="sníž. přenesená",J270,0)</f>
        <v>0</v>
      </c>
      <c r="BI270" s="144">
        <f>IF(N270="nulová",J270,0)</f>
        <v>0</v>
      </c>
      <c r="BJ270" s="18" t="s">
        <v>90</v>
      </c>
      <c r="BK270" s="144">
        <f>ROUND(I270*H270,2)</f>
        <v>0</v>
      </c>
      <c r="BL270" s="18" t="s">
        <v>309</v>
      </c>
      <c r="BM270" s="143" t="s">
        <v>4475</v>
      </c>
    </row>
    <row r="271" spans="2:51" s="12" customFormat="1" ht="11.25">
      <c r="B271" s="149"/>
      <c r="D271" s="150" t="s">
        <v>179</v>
      </c>
      <c r="E271" s="151" t="s">
        <v>19</v>
      </c>
      <c r="F271" s="152" t="s">
        <v>1400</v>
      </c>
      <c r="H271" s="151" t="s">
        <v>19</v>
      </c>
      <c r="I271" s="153"/>
      <c r="L271" s="149"/>
      <c r="M271" s="154"/>
      <c r="T271" s="155"/>
      <c r="AT271" s="151" t="s">
        <v>179</v>
      </c>
      <c r="AU271" s="151" t="s">
        <v>90</v>
      </c>
      <c r="AV271" s="12" t="s">
        <v>82</v>
      </c>
      <c r="AW271" s="12" t="s">
        <v>35</v>
      </c>
      <c r="AX271" s="12" t="s">
        <v>74</v>
      </c>
      <c r="AY271" s="151" t="s">
        <v>167</v>
      </c>
    </row>
    <row r="272" spans="2:51" s="13" customFormat="1" ht="11.25">
      <c r="B272" s="156"/>
      <c r="D272" s="150" t="s">
        <v>179</v>
      </c>
      <c r="E272" s="157" t="s">
        <v>19</v>
      </c>
      <c r="F272" s="158" t="s">
        <v>4476</v>
      </c>
      <c r="H272" s="159">
        <v>3.05</v>
      </c>
      <c r="I272" s="160"/>
      <c r="L272" s="156"/>
      <c r="M272" s="161"/>
      <c r="T272" s="162"/>
      <c r="AT272" s="157" t="s">
        <v>179</v>
      </c>
      <c r="AU272" s="157" t="s">
        <v>90</v>
      </c>
      <c r="AV272" s="13" t="s">
        <v>90</v>
      </c>
      <c r="AW272" s="13" t="s">
        <v>35</v>
      </c>
      <c r="AX272" s="13" t="s">
        <v>74</v>
      </c>
      <c r="AY272" s="157" t="s">
        <v>167</v>
      </c>
    </row>
    <row r="273" spans="2:51" s="14" customFormat="1" ht="11.25">
      <c r="B273" s="163"/>
      <c r="D273" s="150" t="s">
        <v>179</v>
      </c>
      <c r="E273" s="164" t="s">
        <v>19</v>
      </c>
      <c r="F273" s="165" t="s">
        <v>200</v>
      </c>
      <c r="H273" s="166">
        <v>3.05</v>
      </c>
      <c r="I273" s="167"/>
      <c r="L273" s="163"/>
      <c r="M273" s="168"/>
      <c r="T273" s="169"/>
      <c r="AT273" s="164" t="s">
        <v>179</v>
      </c>
      <c r="AU273" s="164" t="s">
        <v>90</v>
      </c>
      <c r="AV273" s="14" t="s">
        <v>175</v>
      </c>
      <c r="AW273" s="14" t="s">
        <v>35</v>
      </c>
      <c r="AX273" s="14" t="s">
        <v>82</v>
      </c>
      <c r="AY273" s="164" t="s">
        <v>167</v>
      </c>
    </row>
    <row r="274" spans="2:65" s="1" customFormat="1" ht="24.2" customHeight="1">
      <c r="B274" s="33"/>
      <c r="C274" s="132" t="s">
        <v>761</v>
      </c>
      <c r="D274" s="132" t="s">
        <v>170</v>
      </c>
      <c r="E274" s="133" t="s">
        <v>4477</v>
      </c>
      <c r="F274" s="134" t="s">
        <v>4478</v>
      </c>
      <c r="G274" s="135" t="s">
        <v>368</v>
      </c>
      <c r="H274" s="136">
        <v>8.95</v>
      </c>
      <c r="I274" s="137"/>
      <c r="J274" s="138">
        <f>ROUND(I274*H274,2)</f>
        <v>0</v>
      </c>
      <c r="K274" s="134" t="s">
        <v>19</v>
      </c>
      <c r="L274" s="33"/>
      <c r="M274" s="139" t="s">
        <v>19</v>
      </c>
      <c r="N274" s="140" t="s">
        <v>46</v>
      </c>
      <c r="P274" s="141">
        <f>O274*H274</f>
        <v>0</v>
      </c>
      <c r="Q274" s="141">
        <v>0</v>
      </c>
      <c r="R274" s="141">
        <f>Q274*H274</f>
        <v>0</v>
      </c>
      <c r="S274" s="141">
        <v>0</v>
      </c>
      <c r="T274" s="142">
        <f>S274*H274</f>
        <v>0</v>
      </c>
      <c r="AR274" s="143" t="s">
        <v>309</v>
      </c>
      <c r="AT274" s="143" t="s">
        <v>170</v>
      </c>
      <c r="AU274" s="143" t="s">
        <v>90</v>
      </c>
      <c r="AY274" s="18" t="s">
        <v>167</v>
      </c>
      <c r="BE274" s="144">
        <f>IF(N274="základní",J274,0)</f>
        <v>0</v>
      </c>
      <c r="BF274" s="144">
        <f>IF(N274="snížená",J274,0)</f>
        <v>0</v>
      </c>
      <c r="BG274" s="144">
        <f>IF(N274="zákl. přenesená",J274,0)</f>
        <v>0</v>
      </c>
      <c r="BH274" s="144">
        <f>IF(N274="sníž. přenesená",J274,0)</f>
        <v>0</v>
      </c>
      <c r="BI274" s="144">
        <f>IF(N274="nulová",J274,0)</f>
        <v>0</v>
      </c>
      <c r="BJ274" s="18" t="s">
        <v>90</v>
      </c>
      <c r="BK274" s="144">
        <f>ROUND(I274*H274,2)</f>
        <v>0</v>
      </c>
      <c r="BL274" s="18" t="s">
        <v>309</v>
      </c>
      <c r="BM274" s="143" t="s">
        <v>4479</v>
      </c>
    </row>
    <row r="275" spans="2:51" s="12" customFormat="1" ht="11.25">
      <c r="B275" s="149"/>
      <c r="D275" s="150" t="s">
        <v>179</v>
      </c>
      <c r="E275" s="151" t="s">
        <v>19</v>
      </c>
      <c r="F275" s="152" t="s">
        <v>1400</v>
      </c>
      <c r="H275" s="151" t="s">
        <v>19</v>
      </c>
      <c r="I275" s="153"/>
      <c r="L275" s="149"/>
      <c r="M275" s="154"/>
      <c r="T275" s="155"/>
      <c r="AT275" s="151" t="s">
        <v>179</v>
      </c>
      <c r="AU275" s="151" t="s">
        <v>90</v>
      </c>
      <c r="AV275" s="12" t="s">
        <v>82</v>
      </c>
      <c r="AW275" s="12" t="s">
        <v>35</v>
      </c>
      <c r="AX275" s="12" t="s">
        <v>74</v>
      </c>
      <c r="AY275" s="151" t="s">
        <v>167</v>
      </c>
    </row>
    <row r="276" spans="2:51" s="13" customFormat="1" ht="11.25">
      <c r="B276" s="156"/>
      <c r="D276" s="150" t="s">
        <v>179</v>
      </c>
      <c r="E276" s="157" t="s">
        <v>19</v>
      </c>
      <c r="F276" s="158" t="s">
        <v>4480</v>
      </c>
      <c r="H276" s="159">
        <v>8.95</v>
      </c>
      <c r="I276" s="160"/>
      <c r="L276" s="156"/>
      <c r="M276" s="161"/>
      <c r="T276" s="162"/>
      <c r="AT276" s="157" t="s">
        <v>179</v>
      </c>
      <c r="AU276" s="157" t="s">
        <v>90</v>
      </c>
      <c r="AV276" s="13" t="s">
        <v>90</v>
      </c>
      <c r="AW276" s="13" t="s">
        <v>35</v>
      </c>
      <c r="AX276" s="13" t="s">
        <v>74</v>
      </c>
      <c r="AY276" s="157" t="s">
        <v>167</v>
      </c>
    </row>
    <row r="277" spans="2:51" s="14" customFormat="1" ht="11.25">
      <c r="B277" s="163"/>
      <c r="D277" s="150" t="s">
        <v>179</v>
      </c>
      <c r="E277" s="164" t="s">
        <v>19</v>
      </c>
      <c r="F277" s="165" t="s">
        <v>200</v>
      </c>
      <c r="H277" s="166">
        <v>8.95</v>
      </c>
      <c r="I277" s="167"/>
      <c r="L277" s="163"/>
      <c r="M277" s="168"/>
      <c r="T277" s="169"/>
      <c r="AT277" s="164" t="s">
        <v>179</v>
      </c>
      <c r="AU277" s="164" t="s">
        <v>90</v>
      </c>
      <c r="AV277" s="14" t="s">
        <v>175</v>
      </c>
      <c r="AW277" s="14" t="s">
        <v>35</v>
      </c>
      <c r="AX277" s="14" t="s">
        <v>82</v>
      </c>
      <c r="AY277" s="164" t="s">
        <v>167</v>
      </c>
    </row>
    <row r="278" spans="2:65" s="1" customFormat="1" ht="24.2" customHeight="1">
      <c r="B278" s="33"/>
      <c r="C278" s="132" t="s">
        <v>766</v>
      </c>
      <c r="D278" s="132" t="s">
        <v>170</v>
      </c>
      <c r="E278" s="133" t="s">
        <v>4481</v>
      </c>
      <c r="F278" s="134" t="s">
        <v>4482</v>
      </c>
      <c r="G278" s="135" t="s">
        <v>830</v>
      </c>
      <c r="H278" s="190"/>
      <c r="I278" s="137"/>
      <c r="J278" s="138">
        <f>ROUND(I278*H278,2)</f>
        <v>0</v>
      </c>
      <c r="K278" s="134" t="s">
        <v>174</v>
      </c>
      <c r="L278" s="33"/>
      <c r="M278" s="139" t="s">
        <v>19</v>
      </c>
      <c r="N278" s="140" t="s">
        <v>46</v>
      </c>
      <c r="P278" s="141">
        <f>O278*H278</f>
        <v>0</v>
      </c>
      <c r="Q278" s="141">
        <v>0</v>
      </c>
      <c r="R278" s="141">
        <f>Q278*H278</f>
        <v>0</v>
      </c>
      <c r="S278" s="141">
        <v>0</v>
      </c>
      <c r="T278" s="142">
        <f>S278*H278</f>
        <v>0</v>
      </c>
      <c r="AR278" s="143" t="s">
        <v>309</v>
      </c>
      <c r="AT278" s="143" t="s">
        <v>170</v>
      </c>
      <c r="AU278" s="143" t="s">
        <v>90</v>
      </c>
      <c r="AY278" s="18" t="s">
        <v>167</v>
      </c>
      <c r="BE278" s="144">
        <f>IF(N278="základní",J278,0)</f>
        <v>0</v>
      </c>
      <c r="BF278" s="144">
        <f>IF(N278="snížená",J278,0)</f>
        <v>0</v>
      </c>
      <c r="BG278" s="144">
        <f>IF(N278="zákl. přenesená",J278,0)</f>
        <v>0</v>
      </c>
      <c r="BH278" s="144">
        <f>IF(N278="sníž. přenesená",J278,0)</f>
        <v>0</v>
      </c>
      <c r="BI278" s="144">
        <f>IF(N278="nulová",J278,0)</f>
        <v>0</v>
      </c>
      <c r="BJ278" s="18" t="s">
        <v>90</v>
      </c>
      <c r="BK278" s="144">
        <f>ROUND(I278*H278,2)</f>
        <v>0</v>
      </c>
      <c r="BL278" s="18" t="s">
        <v>309</v>
      </c>
      <c r="BM278" s="143" t="s">
        <v>4483</v>
      </c>
    </row>
    <row r="279" spans="2:47" s="1" customFormat="1" ht="11.25">
      <c r="B279" s="33"/>
      <c r="D279" s="145" t="s">
        <v>177</v>
      </c>
      <c r="F279" s="146" t="s">
        <v>4484</v>
      </c>
      <c r="I279" s="147"/>
      <c r="L279" s="33"/>
      <c r="M279" s="197"/>
      <c r="N279" s="194"/>
      <c r="O279" s="194"/>
      <c r="P279" s="194"/>
      <c r="Q279" s="194"/>
      <c r="R279" s="194"/>
      <c r="S279" s="194"/>
      <c r="T279" s="198"/>
      <c r="AT279" s="18" t="s">
        <v>177</v>
      </c>
      <c r="AU279" s="18" t="s">
        <v>90</v>
      </c>
    </row>
    <row r="280" spans="2:12" s="1" customFormat="1" ht="6.95" customHeight="1">
      <c r="B280" s="42"/>
      <c r="C280" s="43"/>
      <c r="D280" s="43"/>
      <c r="E280" s="43"/>
      <c r="F280" s="43"/>
      <c r="G280" s="43"/>
      <c r="H280" s="43"/>
      <c r="I280" s="43"/>
      <c r="J280" s="43"/>
      <c r="K280" s="43"/>
      <c r="L280" s="33"/>
    </row>
  </sheetData>
  <sheetProtection algorithmName="SHA-512" hashValue="egXcTkgWwsAtsLK6aRp8wu1lcvBfyCT96Cu0nukfp3r/fBo6+CMtLEmnR+eOHVsHcCUbTGzALKzu6uYMKugUpQ==" saltValue="UlTHmTf1y81Nya0FCQVg4n4vE650i2ttGDX3DtBeihxpMKnd2Gge4VrwI/zCnXj3KfdoAc6UpdHTnITECQ3/Yw==" spinCount="100000" sheet="1" objects="1" scenarios="1" formatColumns="0" formatRows="0" autoFilter="0"/>
  <autoFilter ref="C87:K279"/>
  <mergeCells count="9">
    <mergeCell ref="E50:H50"/>
    <mergeCell ref="E78:H78"/>
    <mergeCell ref="E80:H80"/>
    <mergeCell ref="L2:V2"/>
    <mergeCell ref="E7:H7"/>
    <mergeCell ref="E9:H9"/>
    <mergeCell ref="E18:H18"/>
    <mergeCell ref="E27:H27"/>
    <mergeCell ref="E48:H48"/>
  </mergeCells>
  <hyperlinks>
    <hyperlink ref="F92" r:id="rId1" display="https://podminky.urs.cz/item/CS_URS_2023_02/113106123"/>
    <hyperlink ref="F94" r:id="rId2" display="https://podminky.urs.cz/item/CS_URS_2023_02/113107162"/>
    <hyperlink ref="F99" r:id="rId3" display="https://podminky.urs.cz/item/CS_URS_2023_02/113107164"/>
    <hyperlink ref="F103" r:id="rId4" display="https://podminky.urs.cz/item/CS_URS_2023_02/113202111"/>
    <hyperlink ref="F105" r:id="rId5" display="https://podminky.urs.cz/item/CS_URS_2023_02/122251101"/>
    <hyperlink ref="F111" r:id="rId6" display="https://podminky.urs.cz/item/CS_URS_2023_02/132251101"/>
    <hyperlink ref="F116" r:id="rId7" display="https://podminky.urs.cz/item/CS_URS_2023_02/162751117"/>
    <hyperlink ref="F120" r:id="rId8" display="https://podminky.urs.cz/item/CS_URS_2023_02/171201221"/>
    <hyperlink ref="F123" r:id="rId9" display="https://podminky.urs.cz/item/CS_URS_2023_02/181951112"/>
    <hyperlink ref="F131" r:id="rId10" display="https://podminky.urs.cz/item/CS_URS_2023_02/564231011"/>
    <hyperlink ref="F137" r:id="rId11" display="https://podminky.urs.cz/item/CS_URS_2023_02/564730001"/>
    <hyperlink ref="F142" r:id="rId12" display="https://podminky.urs.cz/item/CS_URS_2023_02/564760101"/>
    <hyperlink ref="F147" r:id="rId13" display="https://podminky.urs.cz/item/CS_URS_2023_02/564851011"/>
    <hyperlink ref="F153" r:id="rId14" display="https://podminky.urs.cz/item/CS_URS_2023_02/596211112"/>
    <hyperlink ref="F161" r:id="rId15" display="https://podminky.urs.cz/item/CS_URS_2023_02/596212210"/>
    <hyperlink ref="F169" r:id="rId16" display="https://podminky.urs.cz/item/CS_URS_2023_02/596412210"/>
    <hyperlink ref="F182" r:id="rId17" display="https://podminky.urs.cz/item/CS_URS_2023_02/637211131"/>
    <hyperlink ref="F187" r:id="rId18" display="https://podminky.urs.cz/item/CS_URS_2023_02/637311122"/>
    <hyperlink ref="F193" r:id="rId19" display="https://podminky.urs.cz/item/CS_URS_2023_02/916231212"/>
    <hyperlink ref="F204" r:id="rId20" display="https://podminky.urs.cz/item/CS_URS_2023_02/966071711"/>
    <hyperlink ref="F208" r:id="rId21" display="https://podminky.urs.cz/item/CS_URS_2023_02/966049831"/>
    <hyperlink ref="F212" r:id="rId22" display="https://podminky.urs.cz/item/CS_URS_2023_02/966072811"/>
    <hyperlink ref="F217" r:id="rId23" display="https://podminky.urs.cz/item/CS_URS_2023_02/966073810"/>
    <hyperlink ref="F222" r:id="rId24" display="https://podminky.urs.cz/item/CS_URS_2023_02/966073812"/>
    <hyperlink ref="F228" r:id="rId25" display="https://podminky.urs.cz/item/CS_URS_2023_02/997221571"/>
    <hyperlink ref="F231" r:id="rId26" display="https://podminky.urs.cz/item/CS_URS_2023_02/997013501"/>
    <hyperlink ref="F233" r:id="rId27" display="https://podminky.urs.cz/item/CS_URS_2023_02/997013509"/>
    <hyperlink ref="F237" r:id="rId28" display="https://podminky.urs.cz/item/CS_URS_2023_02/997013601"/>
    <hyperlink ref="F244" r:id="rId29" display="https://podminky.urs.cz/item/CS_URS_2023_02/997013655"/>
    <hyperlink ref="F248" r:id="rId30" display="https://podminky.urs.cz/item/CS_URS_2023_02/997013631"/>
    <hyperlink ref="F255" r:id="rId31" display="https://podminky.urs.cz/item/CS_URS_2023_02/998223011"/>
    <hyperlink ref="F279" r:id="rId32" display="https://podminky.urs.cz/item/CS_URS_2023_02/998767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BM110"/>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128</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s="1" customFormat="1" ht="12" customHeight="1">
      <c r="B8" s="33"/>
      <c r="D8" s="28" t="s">
        <v>138</v>
      </c>
      <c r="L8" s="33"/>
    </row>
    <row r="9" spans="2:12" s="1" customFormat="1" ht="16.5" customHeight="1">
      <c r="B9" s="33"/>
      <c r="E9" s="288" t="s">
        <v>4485</v>
      </c>
      <c r="F9" s="327"/>
      <c r="G9" s="327"/>
      <c r="H9" s="327"/>
      <c r="L9" s="33"/>
    </row>
    <row r="10" spans="2:12" s="1" customFormat="1" ht="11.25">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23. 11. 2023</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19</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28" t="str">
        <f>'Rekapitulace stavby'!E14</f>
        <v>Vyplň údaj</v>
      </c>
      <c r="F18" s="294"/>
      <c r="G18" s="294"/>
      <c r="H18" s="294"/>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19</v>
      </c>
      <c r="L21" s="33"/>
    </row>
    <row r="22" spans="2:12" s="1" customFormat="1" ht="6.95" customHeight="1">
      <c r="B22" s="33"/>
      <c r="L22" s="33"/>
    </row>
    <row r="23" spans="2:12" s="1" customFormat="1" ht="12" customHeight="1">
      <c r="B23" s="33"/>
      <c r="D23" s="28" t="s">
        <v>36</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38</v>
      </c>
      <c r="L26" s="33"/>
    </row>
    <row r="27" spans="2:12" s="7" customFormat="1" ht="47.25" customHeight="1">
      <c r="B27" s="92"/>
      <c r="E27" s="299" t="s">
        <v>39</v>
      </c>
      <c r="F27" s="299"/>
      <c r="G27" s="299"/>
      <c r="H27" s="299"/>
      <c r="L27" s="92"/>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3" t="s">
        <v>40</v>
      </c>
      <c r="J30" s="64">
        <f>ROUND(J81,2)</f>
        <v>0</v>
      </c>
      <c r="L30" s="33"/>
    </row>
    <row r="31" spans="2:12" s="1" customFormat="1" ht="6.95" customHeight="1">
      <c r="B31" s="33"/>
      <c r="D31" s="51"/>
      <c r="E31" s="51"/>
      <c r="F31" s="51"/>
      <c r="G31" s="51"/>
      <c r="H31" s="51"/>
      <c r="I31" s="51"/>
      <c r="J31" s="51"/>
      <c r="K31" s="51"/>
      <c r="L31" s="33"/>
    </row>
    <row r="32" spans="2:12" s="1" customFormat="1" ht="14.45" customHeight="1">
      <c r="B32" s="33"/>
      <c r="F32" s="36" t="s">
        <v>42</v>
      </c>
      <c r="I32" s="36" t="s">
        <v>41</v>
      </c>
      <c r="J32" s="36" t="s">
        <v>43</v>
      </c>
      <c r="L32" s="33"/>
    </row>
    <row r="33" spans="2:12" s="1" customFormat="1" ht="14.45" customHeight="1">
      <c r="B33" s="33"/>
      <c r="D33" s="53" t="s">
        <v>44</v>
      </c>
      <c r="E33" s="28" t="s">
        <v>45</v>
      </c>
      <c r="F33" s="84">
        <f>ROUND((SUM(BE81:BE109)),2)</f>
        <v>0</v>
      </c>
      <c r="I33" s="94">
        <v>0.21</v>
      </c>
      <c r="J33" s="84">
        <f>ROUND(((SUM(BE81:BE109))*I33),2)</f>
        <v>0</v>
      </c>
      <c r="L33" s="33"/>
    </row>
    <row r="34" spans="2:12" s="1" customFormat="1" ht="14.45" customHeight="1">
      <c r="B34" s="33"/>
      <c r="E34" s="28" t="s">
        <v>46</v>
      </c>
      <c r="F34" s="84">
        <f>ROUND((SUM(BF81:BF109)),2)</f>
        <v>0</v>
      </c>
      <c r="I34" s="94">
        <v>0.15</v>
      </c>
      <c r="J34" s="84">
        <f>ROUND(((SUM(BF81:BF109))*I34),2)</f>
        <v>0</v>
      </c>
      <c r="L34" s="33"/>
    </row>
    <row r="35" spans="2:12" s="1" customFormat="1" ht="14.45" customHeight="1" hidden="1">
      <c r="B35" s="33"/>
      <c r="E35" s="28" t="s">
        <v>47</v>
      </c>
      <c r="F35" s="84">
        <f>ROUND((SUM(BG81:BG109)),2)</f>
        <v>0</v>
      </c>
      <c r="I35" s="94">
        <v>0.21</v>
      </c>
      <c r="J35" s="84">
        <f>0</f>
        <v>0</v>
      </c>
      <c r="L35" s="33"/>
    </row>
    <row r="36" spans="2:12" s="1" customFormat="1" ht="14.45" customHeight="1" hidden="1">
      <c r="B36" s="33"/>
      <c r="E36" s="28" t="s">
        <v>48</v>
      </c>
      <c r="F36" s="84">
        <f>ROUND((SUM(BH81:BH109)),2)</f>
        <v>0</v>
      </c>
      <c r="I36" s="94">
        <v>0.15</v>
      </c>
      <c r="J36" s="84">
        <f>0</f>
        <v>0</v>
      </c>
      <c r="L36" s="33"/>
    </row>
    <row r="37" spans="2:12" s="1" customFormat="1" ht="14.45" customHeight="1" hidden="1">
      <c r="B37" s="33"/>
      <c r="E37" s="28" t="s">
        <v>49</v>
      </c>
      <c r="F37" s="84">
        <f>ROUND((SUM(BI81:BI109)),2)</f>
        <v>0</v>
      </c>
      <c r="I37" s="94">
        <v>0</v>
      </c>
      <c r="J37" s="84">
        <f>0</f>
        <v>0</v>
      </c>
      <c r="L37" s="33"/>
    </row>
    <row r="38" spans="2:12" s="1" customFormat="1" ht="6.95" customHeight="1">
      <c r="B38" s="33"/>
      <c r="L38" s="33"/>
    </row>
    <row r="39" spans="2:12" s="1" customFormat="1" ht="25.35" customHeight="1">
      <c r="B39" s="33"/>
      <c r="C39" s="95"/>
      <c r="D39" s="96" t="s">
        <v>50</v>
      </c>
      <c r="E39" s="55"/>
      <c r="F39" s="55"/>
      <c r="G39" s="97" t="s">
        <v>51</v>
      </c>
      <c r="H39" s="98" t="s">
        <v>52</v>
      </c>
      <c r="I39" s="55"/>
      <c r="J39" s="99">
        <f>SUM(J30:J37)</f>
        <v>0</v>
      </c>
      <c r="K39" s="100"/>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140</v>
      </c>
      <c r="L45" s="33"/>
    </row>
    <row r="46" spans="2:12" s="1" customFormat="1" ht="6.95" customHeight="1">
      <c r="B46" s="33"/>
      <c r="L46" s="33"/>
    </row>
    <row r="47" spans="2:12" s="1" customFormat="1" ht="12" customHeight="1">
      <c r="B47" s="33"/>
      <c r="C47" s="28" t="s">
        <v>16</v>
      </c>
      <c r="L47" s="33"/>
    </row>
    <row r="48" spans="2:12" s="1" customFormat="1" ht="16.5" customHeight="1">
      <c r="B48" s="33"/>
      <c r="E48" s="325" t="str">
        <f>E7</f>
        <v>Nástavba na objektu DPS Malkovského 603</v>
      </c>
      <c r="F48" s="326"/>
      <c r="G48" s="326"/>
      <c r="H48" s="326"/>
      <c r="L48" s="33"/>
    </row>
    <row r="49" spans="2:12" s="1" customFormat="1" ht="12" customHeight="1">
      <c r="B49" s="33"/>
      <c r="C49" s="28" t="s">
        <v>138</v>
      </c>
      <c r="L49" s="33"/>
    </row>
    <row r="50" spans="2:12" s="1" customFormat="1" ht="16.5" customHeight="1">
      <c r="B50" s="33"/>
      <c r="E50" s="288" t="str">
        <f>E9</f>
        <v>SO 01_D - Sadové úpravy</v>
      </c>
      <c r="F50" s="327"/>
      <c r="G50" s="327"/>
      <c r="H50" s="327"/>
      <c r="L50" s="33"/>
    </row>
    <row r="51" spans="2:12" s="1" customFormat="1" ht="6.95" customHeight="1">
      <c r="B51" s="33"/>
      <c r="L51" s="33"/>
    </row>
    <row r="52" spans="2:12" s="1" customFormat="1" ht="12" customHeight="1">
      <c r="B52" s="33"/>
      <c r="C52" s="28" t="s">
        <v>21</v>
      </c>
      <c r="F52" s="26" t="str">
        <f>F12</f>
        <v>Malkovského 603, Letňany</v>
      </c>
      <c r="I52" s="28" t="s">
        <v>23</v>
      </c>
      <c r="J52" s="50" t="str">
        <f>IF(J12="","",J12)</f>
        <v>23. 11. 2023</v>
      </c>
      <c r="L52" s="33"/>
    </row>
    <row r="53" spans="2:12" s="1" customFormat="1" ht="6.95" customHeight="1">
      <c r="B53" s="33"/>
      <c r="L53" s="33"/>
    </row>
    <row r="54" spans="2:12" s="1" customFormat="1" ht="25.7" customHeight="1">
      <c r="B54" s="33"/>
      <c r="C54" s="28" t="s">
        <v>25</v>
      </c>
      <c r="F54" s="26" t="str">
        <f>E15</f>
        <v>Městská část Praha 18</v>
      </c>
      <c r="I54" s="28" t="s">
        <v>32</v>
      </c>
      <c r="J54" s="31" t="str">
        <f>E21</f>
        <v>Architektonická kancelář Křivka s.r.o.</v>
      </c>
      <c r="L54" s="33"/>
    </row>
    <row r="55" spans="2:12" s="1" customFormat="1" ht="15.2" customHeight="1">
      <c r="B55" s="33"/>
      <c r="C55" s="28" t="s">
        <v>30</v>
      </c>
      <c r="F55" s="26" t="str">
        <f>IF(E18="","",E18)</f>
        <v>Vyplň údaj</v>
      </c>
      <c r="I55" s="28" t="s">
        <v>36</v>
      </c>
      <c r="J55" s="31" t="str">
        <f>E24</f>
        <v xml:space="preserve"> </v>
      </c>
      <c r="L55" s="33"/>
    </row>
    <row r="56" spans="2:12" s="1" customFormat="1" ht="10.35" customHeight="1">
      <c r="B56" s="33"/>
      <c r="L56" s="33"/>
    </row>
    <row r="57" spans="2:12" s="1" customFormat="1" ht="29.25" customHeight="1">
      <c r="B57" s="33"/>
      <c r="C57" s="101" t="s">
        <v>141</v>
      </c>
      <c r="D57" s="95"/>
      <c r="E57" s="95"/>
      <c r="F57" s="95"/>
      <c r="G57" s="95"/>
      <c r="H57" s="95"/>
      <c r="I57" s="95"/>
      <c r="J57" s="102" t="s">
        <v>142</v>
      </c>
      <c r="K57" s="95"/>
      <c r="L57" s="33"/>
    </row>
    <row r="58" spans="2:12" s="1" customFormat="1" ht="10.35" customHeight="1">
      <c r="B58" s="33"/>
      <c r="L58" s="33"/>
    </row>
    <row r="59" spans="2:47" s="1" customFormat="1" ht="22.9" customHeight="1">
      <c r="B59" s="33"/>
      <c r="C59" s="103" t="s">
        <v>72</v>
      </c>
      <c r="J59" s="64">
        <f>J81</f>
        <v>0</v>
      </c>
      <c r="L59" s="33"/>
      <c r="AU59" s="18" t="s">
        <v>143</v>
      </c>
    </row>
    <row r="60" spans="2:12" s="8" customFormat="1" ht="24.95" customHeight="1">
      <c r="B60" s="104"/>
      <c r="D60" s="105" t="s">
        <v>144</v>
      </c>
      <c r="E60" s="106"/>
      <c r="F60" s="106"/>
      <c r="G60" s="106"/>
      <c r="H60" s="106"/>
      <c r="I60" s="106"/>
      <c r="J60" s="107">
        <f>J82</f>
        <v>0</v>
      </c>
      <c r="L60" s="104"/>
    </row>
    <row r="61" spans="2:12" s="9" customFormat="1" ht="19.9" customHeight="1">
      <c r="B61" s="108"/>
      <c r="D61" s="109" t="s">
        <v>1909</v>
      </c>
      <c r="E61" s="110"/>
      <c r="F61" s="110"/>
      <c r="G61" s="110"/>
      <c r="H61" s="110"/>
      <c r="I61" s="110"/>
      <c r="J61" s="111">
        <f>J83</f>
        <v>0</v>
      </c>
      <c r="L61" s="108"/>
    </row>
    <row r="62" spans="2:12" s="1" customFormat="1" ht="21.75" customHeight="1">
      <c r="B62" s="33"/>
      <c r="L62" s="33"/>
    </row>
    <row r="63" spans="2:12" s="1" customFormat="1" ht="6.95" customHeight="1">
      <c r="B63" s="42"/>
      <c r="C63" s="43"/>
      <c r="D63" s="43"/>
      <c r="E63" s="43"/>
      <c r="F63" s="43"/>
      <c r="G63" s="43"/>
      <c r="H63" s="43"/>
      <c r="I63" s="43"/>
      <c r="J63" s="43"/>
      <c r="K63" s="43"/>
      <c r="L63" s="33"/>
    </row>
    <row r="67" spans="2:12" s="1" customFormat="1" ht="6.95" customHeight="1">
      <c r="B67" s="44"/>
      <c r="C67" s="45"/>
      <c r="D67" s="45"/>
      <c r="E67" s="45"/>
      <c r="F67" s="45"/>
      <c r="G67" s="45"/>
      <c r="H67" s="45"/>
      <c r="I67" s="45"/>
      <c r="J67" s="45"/>
      <c r="K67" s="45"/>
      <c r="L67" s="33"/>
    </row>
    <row r="68" spans="2:12" s="1" customFormat="1" ht="24.95" customHeight="1">
      <c r="B68" s="33"/>
      <c r="C68" s="22" t="s">
        <v>152</v>
      </c>
      <c r="L68" s="33"/>
    </row>
    <row r="69" spans="2:12" s="1" customFormat="1" ht="6.95" customHeight="1">
      <c r="B69" s="33"/>
      <c r="L69" s="33"/>
    </row>
    <row r="70" spans="2:12" s="1" customFormat="1" ht="12" customHeight="1">
      <c r="B70" s="33"/>
      <c r="C70" s="28" t="s">
        <v>16</v>
      </c>
      <c r="L70" s="33"/>
    </row>
    <row r="71" spans="2:12" s="1" customFormat="1" ht="16.5" customHeight="1">
      <c r="B71" s="33"/>
      <c r="E71" s="325" t="str">
        <f>E7</f>
        <v>Nástavba na objektu DPS Malkovského 603</v>
      </c>
      <c r="F71" s="326"/>
      <c r="G71" s="326"/>
      <c r="H71" s="326"/>
      <c r="L71" s="33"/>
    </row>
    <row r="72" spans="2:12" s="1" customFormat="1" ht="12" customHeight="1">
      <c r="B72" s="33"/>
      <c r="C72" s="28" t="s">
        <v>138</v>
      </c>
      <c r="L72" s="33"/>
    </row>
    <row r="73" spans="2:12" s="1" customFormat="1" ht="16.5" customHeight="1">
      <c r="B73" s="33"/>
      <c r="E73" s="288" t="str">
        <f>E9</f>
        <v>SO 01_D - Sadové úpravy</v>
      </c>
      <c r="F73" s="327"/>
      <c r="G73" s="327"/>
      <c r="H73" s="327"/>
      <c r="L73" s="33"/>
    </row>
    <row r="74" spans="2:12" s="1" customFormat="1" ht="6.95" customHeight="1">
      <c r="B74" s="33"/>
      <c r="L74" s="33"/>
    </row>
    <row r="75" spans="2:12" s="1" customFormat="1" ht="12" customHeight="1">
      <c r="B75" s="33"/>
      <c r="C75" s="28" t="s">
        <v>21</v>
      </c>
      <c r="F75" s="26" t="str">
        <f>F12</f>
        <v>Malkovského 603, Letňany</v>
      </c>
      <c r="I75" s="28" t="s">
        <v>23</v>
      </c>
      <c r="J75" s="50" t="str">
        <f>IF(J12="","",J12)</f>
        <v>23. 11. 2023</v>
      </c>
      <c r="L75" s="33"/>
    </row>
    <row r="76" spans="2:12" s="1" customFormat="1" ht="6.95" customHeight="1">
      <c r="B76" s="33"/>
      <c r="L76" s="33"/>
    </row>
    <row r="77" spans="2:12" s="1" customFormat="1" ht="25.7" customHeight="1">
      <c r="B77" s="33"/>
      <c r="C77" s="28" t="s">
        <v>25</v>
      </c>
      <c r="F77" s="26" t="str">
        <f>E15</f>
        <v>Městská část Praha 18</v>
      </c>
      <c r="I77" s="28" t="s">
        <v>32</v>
      </c>
      <c r="J77" s="31" t="str">
        <f>E21</f>
        <v>Architektonická kancelář Křivka s.r.o.</v>
      </c>
      <c r="L77" s="33"/>
    </row>
    <row r="78" spans="2:12" s="1" customFormat="1" ht="15.2" customHeight="1">
      <c r="B78" s="33"/>
      <c r="C78" s="28" t="s">
        <v>30</v>
      </c>
      <c r="F78" s="26" t="str">
        <f>IF(E18="","",E18)</f>
        <v>Vyplň údaj</v>
      </c>
      <c r="I78" s="28" t="s">
        <v>36</v>
      </c>
      <c r="J78" s="31" t="str">
        <f>E24</f>
        <v xml:space="preserve"> </v>
      </c>
      <c r="L78" s="33"/>
    </row>
    <row r="79" spans="2:12" s="1" customFormat="1" ht="10.35" customHeight="1">
      <c r="B79" s="33"/>
      <c r="L79" s="33"/>
    </row>
    <row r="80" spans="2:20" s="10" customFormat="1" ht="29.25" customHeight="1">
      <c r="B80" s="112"/>
      <c r="C80" s="113" t="s">
        <v>153</v>
      </c>
      <c r="D80" s="114" t="s">
        <v>59</v>
      </c>
      <c r="E80" s="114" t="s">
        <v>55</v>
      </c>
      <c r="F80" s="114" t="s">
        <v>56</v>
      </c>
      <c r="G80" s="114" t="s">
        <v>154</v>
      </c>
      <c r="H80" s="114" t="s">
        <v>155</v>
      </c>
      <c r="I80" s="114" t="s">
        <v>156</v>
      </c>
      <c r="J80" s="114" t="s">
        <v>142</v>
      </c>
      <c r="K80" s="115" t="s">
        <v>157</v>
      </c>
      <c r="L80" s="112"/>
      <c r="M80" s="57" t="s">
        <v>19</v>
      </c>
      <c r="N80" s="58" t="s">
        <v>44</v>
      </c>
      <c r="O80" s="58" t="s">
        <v>158</v>
      </c>
      <c r="P80" s="58" t="s">
        <v>159</v>
      </c>
      <c r="Q80" s="58" t="s">
        <v>160</v>
      </c>
      <c r="R80" s="58" t="s">
        <v>161</v>
      </c>
      <c r="S80" s="58" t="s">
        <v>162</v>
      </c>
      <c r="T80" s="59" t="s">
        <v>163</v>
      </c>
    </row>
    <row r="81" spans="2:63" s="1" customFormat="1" ht="22.9" customHeight="1">
      <c r="B81" s="33"/>
      <c r="C81" s="62" t="s">
        <v>164</v>
      </c>
      <c r="J81" s="116">
        <f>BK81</f>
        <v>0</v>
      </c>
      <c r="L81" s="33"/>
      <c r="M81" s="60"/>
      <c r="N81" s="51"/>
      <c r="O81" s="51"/>
      <c r="P81" s="117">
        <f>P82</f>
        <v>0</v>
      </c>
      <c r="Q81" s="51"/>
      <c r="R81" s="117">
        <f>R82</f>
        <v>0.06805</v>
      </c>
      <c r="S81" s="51"/>
      <c r="T81" s="118">
        <f>T82</f>
        <v>0</v>
      </c>
      <c r="AT81" s="18" t="s">
        <v>73</v>
      </c>
      <c r="AU81" s="18" t="s">
        <v>143</v>
      </c>
      <c r="BK81" s="119">
        <f>BK82</f>
        <v>0</v>
      </c>
    </row>
    <row r="82" spans="2:63" s="11" customFormat="1" ht="25.9" customHeight="1">
      <c r="B82" s="120"/>
      <c r="D82" s="121" t="s">
        <v>73</v>
      </c>
      <c r="E82" s="122" t="s">
        <v>165</v>
      </c>
      <c r="F82" s="122" t="s">
        <v>166</v>
      </c>
      <c r="I82" s="123"/>
      <c r="J82" s="124">
        <f>BK82</f>
        <v>0</v>
      </c>
      <c r="L82" s="120"/>
      <c r="M82" s="125"/>
      <c r="P82" s="126">
        <f>P83</f>
        <v>0</v>
      </c>
      <c r="R82" s="126">
        <f>R83</f>
        <v>0.06805</v>
      </c>
      <c r="T82" s="127">
        <f>T83</f>
        <v>0</v>
      </c>
      <c r="AR82" s="121" t="s">
        <v>82</v>
      </c>
      <c r="AT82" s="128" t="s">
        <v>73</v>
      </c>
      <c r="AU82" s="128" t="s">
        <v>74</v>
      </c>
      <c r="AY82" s="121" t="s">
        <v>167</v>
      </c>
      <c r="BK82" s="129">
        <f>BK83</f>
        <v>0</v>
      </c>
    </row>
    <row r="83" spans="2:63" s="11" customFormat="1" ht="22.9" customHeight="1">
      <c r="B83" s="120"/>
      <c r="D83" s="121" t="s">
        <v>73</v>
      </c>
      <c r="E83" s="130" t="s">
        <v>82</v>
      </c>
      <c r="F83" s="130" t="s">
        <v>1915</v>
      </c>
      <c r="I83" s="123"/>
      <c r="J83" s="131">
        <f>BK83</f>
        <v>0</v>
      </c>
      <c r="L83" s="120"/>
      <c r="M83" s="125"/>
      <c r="P83" s="126">
        <f>SUM(P84:P109)</f>
        <v>0</v>
      </c>
      <c r="R83" s="126">
        <f>SUM(R84:R109)</f>
        <v>0.06805</v>
      </c>
      <c r="T83" s="127">
        <f>SUM(T84:T109)</f>
        <v>0</v>
      </c>
      <c r="AR83" s="121" t="s">
        <v>82</v>
      </c>
      <c r="AT83" s="128" t="s">
        <v>73</v>
      </c>
      <c r="AU83" s="128" t="s">
        <v>82</v>
      </c>
      <c r="AY83" s="121" t="s">
        <v>167</v>
      </c>
      <c r="BK83" s="129">
        <f>SUM(BK84:BK109)</f>
        <v>0</v>
      </c>
    </row>
    <row r="84" spans="2:65" s="1" customFormat="1" ht="24.2" customHeight="1">
      <c r="B84" s="33"/>
      <c r="C84" s="132" t="s">
        <v>82</v>
      </c>
      <c r="D84" s="132" t="s">
        <v>170</v>
      </c>
      <c r="E84" s="133" t="s">
        <v>4486</v>
      </c>
      <c r="F84" s="134" t="s">
        <v>4487</v>
      </c>
      <c r="G84" s="135" t="s">
        <v>173</v>
      </c>
      <c r="H84" s="136">
        <v>19</v>
      </c>
      <c r="I84" s="137"/>
      <c r="J84" s="138">
        <f>ROUND(I84*H84,2)</f>
        <v>0</v>
      </c>
      <c r="K84" s="134" t="s">
        <v>174</v>
      </c>
      <c r="L84" s="33"/>
      <c r="M84" s="139" t="s">
        <v>19</v>
      </c>
      <c r="N84" s="140" t="s">
        <v>46</v>
      </c>
      <c r="P84" s="141">
        <f>O84*H84</f>
        <v>0</v>
      </c>
      <c r="Q84" s="141">
        <v>0</v>
      </c>
      <c r="R84" s="141">
        <f>Q84*H84</f>
        <v>0</v>
      </c>
      <c r="S84" s="141">
        <v>0</v>
      </c>
      <c r="T84" s="142">
        <f>S84*H84</f>
        <v>0</v>
      </c>
      <c r="AR84" s="143" t="s">
        <v>175</v>
      </c>
      <c r="AT84" s="143" t="s">
        <v>170</v>
      </c>
      <c r="AU84" s="143" t="s">
        <v>90</v>
      </c>
      <c r="AY84" s="18" t="s">
        <v>167</v>
      </c>
      <c r="BE84" s="144">
        <f>IF(N84="základní",J84,0)</f>
        <v>0</v>
      </c>
      <c r="BF84" s="144">
        <f>IF(N84="snížená",J84,0)</f>
        <v>0</v>
      </c>
      <c r="BG84" s="144">
        <f>IF(N84="zákl. přenesená",J84,0)</f>
        <v>0</v>
      </c>
      <c r="BH84" s="144">
        <f>IF(N84="sníž. přenesená",J84,0)</f>
        <v>0</v>
      </c>
      <c r="BI84" s="144">
        <f>IF(N84="nulová",J84,0)</f>
        <v>0</v>
      </c>
      <c r="BJ84" s="18" t="s">
        <v>90</v>
      </c>
      <c r="BK84" s="144">
        <f>ROUND(I84*H84,2)</f>
        <v>0</v>
      </c>
      <c r="BL84" s="18" t="s">
        <v>175</v>
      </c>
      <c r="BM84" s="143" t="s">
        <v>4488</v>
      </c>
    </row>
    <row r="85" spans="2:47" s="1" customFormat="1" ht="11.25">
      <c r="B85" s="33"/>
      <c r="D85" s="145" t="s">
        <v>177</v>
      </c>
      <c r="F85" s="146" t="s">
        <v>4489</v>
      </c>
      <c r="I85" s="147"/>
      <c r="L85" s="33"/>
      <c r="M85" s="148"/>
      <c r="T85" s="54"/>
      <c r="AT85" s="18" t="s">
        <v>177</v>
      </c>
      <c r="AU85" s="18" t="s">
        <v>90</v>
      </c>
    </row>
    <row r="86" spans="2:51" s="12" customFormat="1" ht="11.25">
      <c r="B86" s="149"/>
      <c r="D86" s="150" t="s">
        <v>179</v>
      </c>
      <c r="E86" s="151" t="s">
        <v>19</v>
      </c>
      <c r="F86" s="152" t="s">
        <v>4490</v>
      </c>
      <c r="H86" s="151" t="s">
        <v>19</v>
      </c>
      <c r="I86" s="153"/>
      <c r="L86" s="149"/>
      <c r="M86" s="154"/>
      <c r="T86" s="155"/>
      <c r="AT86" s="151" t="s">
        <v>179</v>
      </c>
      <c r="AU86" s="151" t="s">
        <v>90</v>
      </c>
      <c r="AV86" s="12" t="s">
        <v>82</v>
      </c>
      <c r="AW86" s="12" t="s">
        <v>35</v>
      </c>
      <c r="AX86" s="12" t="s">
        <v>74</v>
      </c>
      <c r="AY86" s="151" t="s">
        <v>167</v>
      </c>
    </row>
    <row r="87" spans="2:51" s="13" customFormat="1" ht="11.25">
      <c r="B87" s="156"/>
      <c r="D87" s="150" t="s">
        <v>179</v>
      </c>
      <c r="E87" s="157" t="s">
        <v>19</v>
      </c>
      <c r="F87" s="158" t="s">
        <v>4491</v>
      </c>
      <c r="H87" s="159">
        <v>19</v>
      </c>
      <c r="I87" s="160"/>
      <c r="L87" s="156"/>
      <c r="M87" s="161"/>
      <c r="T87" s="162"/>
      <c r="AT87" s="157" t="s">
        <v>179</v>
      </c>
      <c r="AU87" s="157" t="s">
        <v>90</v>
      </c>
      <c r="AV87" s="13" t="s">
        <v>90</v>
      </c>
      <c r="AW87" s="13" t="s">
        <v>35</v>
      </c>
      <c r="AX87" s="13" t="s">
        <v>74</v>
      </c>
      <c r="AY87" s="157" t="s">
        <v>167</v>
      </c>
    </row>
    <row r="88" spans="2:51" s="14" customFormat="1" ht="11.25">
      <c r="B88" s="163"/>
      <c r="D88" s="150" t="s">
        <v>179</v>
      </c>
      <c r="E88" s="164" t="s">
        <v>19</v>
      </c>
      <c r="F88" s="165" t="s">
        <v>200</v>
      </c>
      <c r="H88" s="166">
        <v>19</v>
      </c>
      <c r="I88" s="167"/>
      <c r="L88" s="163"/>
      <c r="M88" s="168"/>
      <c r="T88" s="169"/>
      <c r="AT88" s="164" t="s">
        <v>179</v>
      </c>
      <c r="AU88" s="164" t="s">
        <v>90</v>
      </c>
      <c r="AV88" s="14" t="s">
        <v>175</v>
      </c>
      <c r="AW88" s="14" t="s">
        <v>35</v>
      </c>
      <c r="AX88" s="14" t="s">
        <v>82</v>
      </c>
      <c r="AY88" s="164" t="s">
        <v>167</v>
      </c>
    </row>
    <row r="89" spans="2:65" s="1" customFormat="1" ht="16.5" customHeight="1">
      <c r="B89" s="33"/>
      <c r="C89" s="132" t="s">
        <v>90</v>
      </c>
      <c r="D89" s="132" t="s">
        <v>170</v>
      </c>
      <c r="E89" s="133" t="s">
        <v>4492</v>
      </c>
      <c r="F89" s="134" t="s">
        <v>4493</v>
      </c>
      <c r="G89" s="135" t="s">
        <v>312</v>
      </c>
      <c r="H89" s="136">
        <v>4</v>
      </c>
      <c r="I89" s="137"/>
      <c r="J89" s="138">
        <f>ROUND(I89*H89,2)</f>
        <v>0</v>
      </c>
      <c r="K89" s="134" t="s">
        <v>19</v>
      </c>
      <c r="L89" s="33"/>
      <c r="M89" s="139" t="s">
        <v>19</v>
      </c>
      <c r="N89" s="140" t="s">
        <v>46</v>
      </c>
      <c r="P89" s="141">
        <f>O89*H89</f>
        <v>0</v>
      </c>
      <c r="Q89" s="141">
        <v>0</v>
      </c>
      <c r="R89" s="141">
        <f>Q89*H89</f>
        <v>0</v>
      </c>
      <c r="S89" s="141">
        <v>0</v>
      </c>
      <c r="T89" s="142">
        <f>S89*H89</f>
        <v>0</v>
      </c>
      <c r="AR89" s="143" t="s">
        <v>175</v>
      </c>
      <c r="AT89" s="143" t="s">
        <v>170</v>
      </c>
      <c r="AU89" s="143" t="s">
        <v>90</v>
      </c>
      <c r="AY89" s="18" t="s">
        <v>167</v>
      </c>
      <c r="BE89" s="144">
        <f>IF(N89="základní",J89,0)</f>
        <v>0</v>
      </c>
      <c r="BF89" s="144">
        <f>IF(N89="snížená",J89,0)</f>
        <v>0</v>
      </c>
      <c r="BG89" s="144">
        <f>IF(N89="zákl. přenesená",J89,0)</f>
        <v>0</v>
      </c>
      <c r="BH89" s="144">
        <f>IF(N89="sníž. přenesená",J89,0)</f>
        <v>0</v>
      </c>
      <c r="BI89" s="144">
        <f>IF(N89="nulová",J89,0)</f>
        <v>0</v>
      </c>
      <c r="BJ89" s="18" t="s">
        <v>90</v>
      </c>
      <c r="BK89" s="144">
        <f>ROUND(I89*H89,2)</f>
        <v>0</v>
      </c>
      <c r="BL89" s="18" t="s">
        <v>175</v>
      </c>
      <c r="BM89" s="143" t="s">
        <v>4494</v>
      </c>
    </row>
    <row r="90" spans="2:51" s="12" customFormat="1" ht="11.25">
      <c r="B90" s="149"/>
      <c r="D90" s="150" t="s">
        <v>179</v>
      </c>
      <c r="E90" s="151" t="s">
        <v>19</v>
      </c>
      <c r="F90" s="152" t="s">
        <v>4490</v>
      </c>
      <c r="H90" s="151" t="s">
        <v>19</v>
      </c>
      <c r="I90" s="153"/>
      <c r="L90" s="149"/>
      <c r="M90" s="154"/>
      <c r="T90" s="155"/>
      <c r="AT90" s="151" t="s">
        <v>179</v>
      </c>
      <c r="AU90" s="151" t="s">
        <v>90</v>
      </c>
      <c r="AV90" s="12" t="s">
        <v>82</v>
      </c>
      <c r="AW90" s="12" t="s">
        <v>35</v>
      </c>
      <c r="AX90" s="12" t="s">
        <v>74</v>
      </c>
      <c r="AY90" s="151" t="s">
        <v>167</v>
      </c>
    </row>
    <row r="91" spans="2:51" s="13" customFormat="1" ht="11.25">
      <c r="B91" s="156"/>
      <c r="D91" s="150" t="s">
        <v>179</v>
      </c>
      <c r="E91" s="157" t="s">
        <v>19</v>
      </c>
      <c r="F91" s="158" t="s">
        <v>4495</v>
      </c>
      <c r="H91" s="159">
        <v>4</v>
      </c>
      <c r="I91" s="160"/>
      <c r="L91" s="156"/>
      <c r="M91" s="161"/>
      <c r="T91" s="162"/>
      <c r="AT91" s="157" t="s">
        <v>179</v>
      </c>
      <c r="AU91" s="157" t="s">
        <v>90</v>
      </c>
      <c r="AV91" s="13" t="s">
        <v>90</v>
      </c>
      <c r="AW91" s="13" t="s">
        <v>35</v>
      </c>
      <c r="AX91" s="13" t="s">
        <v>74</v>
      </c>
      <c r="AY91" s="157" t="s">
        <v>167</v>
      </c>
    </row>
    <row r="92" spans="2:51" s="14" customFormat="1" ht="11.25">
      <c r="B92" s="163"/>
      <c r="D92" s="150" t="s">
        <v>179</v>
      </c>
      <c r="E92" s="164" t="s">
        <v>19</v>
      </c>
      <c r="F92" s="165" t="s">
        <v>200</v>
      </c>
      <c r="H92" s="166">
        <v>4</v>
      </c>
      <c r="I92" s="167"/>
      <c r="L92" s="163"/>
      <c r="M92" s="168"/>
      <c r="T92" s="169"/>
      <c r="AT92" s="164" t="s">
        <v>179</v>
      </c>
      <c r="AU92" s="164" t="s">
        <v>90</v>
      </c>
      <c r="AV92" s="14" t="s">
        <v>175</v>
      </c>
      <c r="AW92" s="14" t="s">
        <v>35</v>
      </c>
      <c r="AX92" s="14" t="s">
        <v>82</v>
      </c>
      <c r="AY92" s="164" t="s">
        <v>167</v>
      </c>
    </row>
    <row r="93" spans="2:65" s="1" customFormat="1" ht="16.5" customHeight="1">
      <c r="B93" s="33"/>
      <c r="C93" s="132" t="s">
        <v>103</v>
      </c>
      <c r="D93" s="132" t="s">
        <v>170</v>
      </c>
      <c r="E93" s="133" t="s">
        <v>4496</v>
      </c>
      <c r="F93" s="134" t="s">
        <v>4497</v>
      </c>
      <c r="G93" s="135" t="s">
        <v>382</v>
      </c>
      <c r="H93" s="136">
        <v>1</v>
      </c>
      <c r="I93" s="137"/>
      <c r="J93" s="138">
        <f>ROUND(I93*H93,2)</f>
        <v>0</v>
      </c>
      <c r="K93" s="134" t="s">
        <v>19</v>
      </c>
      <c r="L93" s="33"/>
      <c r="M93" s="139" t="s">
        <v>19</v>
      </c>
      <c r="N93" s="140" t="s">
        <v>46</v>
      </c>
      <c r="P93" s="141">
        <f>O93*H93</f>
        <v>0</v>
      </c>
      <c r="Q93" s="141">
        <v>0</v>
      </c>
      <c r="R93" s="141">
        <f>Q93*H93</f>
        <v>0</v>
      </c>
      <c r="S93" s="141">
        <v>0</v>
      </c>
      <c r="T93" s="142">
        <f>S93*H93</f>
        <v>0</v>
      </c>
      <c r="AR93" s="143" t="s">
        <v>175</v>
      </c>
      <c r="AT93" s="143" t="s">
        <v>170</v>
      </c>
      <c r="AU93" s="143" t="s">
        <v>90</v>
      </c>
      <c r="AY93" s="18" t="s">
        <v>167</v>
      </c>
      <c r="BE93" s="144">
        <f>IF(N93="základní",J93,0)</f>
        <v>0</v>
      </c>
      <c r="BF93" s="144">
        <f>IF(N93="snížená",J93,0)</f>
        <v>0</v>
      </c>
      <c r="BG93" s="144">
        <f>IF(N93="zákl. přenesená",J93,0)</f>
        <v>0</v>
      </c>
      <c r="BH93" s="144">
        <f>IF(N93="sníž. přenesená",J93,0)</f>
        <v>0</v>
      </c>
      <c r="BI93" s="144">
        <f>IF(N93="nulová",J93,0)</f>
        <v>0</v>
      </c>
      <c r="BJ93" s="18" t="s">
        <v>90</v>
      </c>
      <c r="BK93" s="144">
        <f>ROUND(I93*H93,2)</f>
        <v>0</v>
      </c>
      <c r="BL93" s="18" t="s">
        <v>175</v>
      </c>
      <c r="BM93" s="143" t="s">
        <v>4498</v>
      </c>
    </row>
    <row r="94" spans="2:65" s="1" customFormat="1" ht="24.2" customHeight="1">
      <c r="B94" s="33"/>
      <c r="C94" s="132" t="s">
        <v>175</v>
      </c>
      <c r="D94" s="132" t="s">
        <v>170</v>
      </c>
      <c r="E94" s="133" t="s">
        <v>4499</v>
      </c>
      <c r="F94" s="134" t="s">
        <v>4500</v>
      </c>
      <c r="G94" s="135" t="s">
        <v>312</v>
      </c>
      <c r="H94" s="136">
        <v>3</v>
      </c>
      <c r="I94" s="137"/>
      <c r="J94" s="138">
        <f>ROUND(I94*H94,2)</f>
        <v>0</v>
      </c>
      <c r="K94" s="134" t="s">
        <v>19</v>
      </c>
      <c r="L94" s="33"/>
      <c r="M94" s="139" t="s">
        <v>19</v>
      </c>
      <c r="N94" s="140" t="s">
        <v>46</v>
      </c>
      <c r="P94" s="141">
        <f>O94*H94</f>
        <v>0</v>
      </c>
      <c r="Q94" s="141">
        <v>0.02135</v>
      </c>
      <c r="R94" s="141">
        <f>Q94*H94</f>
        <v>0.06405</v>
      </c>
      <c r="S94" s="141">
        <v>0</v>
      </c>
      <c r="T94" s="142">
        <f>S94*H94</f>
        <v>0</v>
      </c>
      <c r="AR94" s="143" t="s">
        <v>175</v>
      </c>
      <c r="AT94" s="143" t="s">
        <v>170</v>
      </c>
      <c r="AU94" s="143" t="s">
        <v>90</v>
      </c>
      <c r="AY94" s="18" t="s">
        <v>167</v>
      </c>
      <c r="BE94" s="144">
        <f>IF(N94="základní",J94,0)</f>
        <v>0</v>
      </c>
      <c r="BF94" s="144">
        <f>IF(N94="snížená",J94,0)</f>
        <v>0</v>
      </c>
      <c r="BG94" s="144">
        <f>IF(N94="zákl. přenesená",J94,0)</f>
        <v>0</v>
      </c>
      <c r="BH94" s="144">
        <f>IF(N94="sníž. přenesená",J94,0)</f>
        <v>0</v>
      </c>
      <c r="BI94" s="144">
        <f>IF(N94="nulová",J94,0)</f>
        <v>0</v>
      </c>
      <c r="BJ94" s="18" t="s">
        <v>90</v>
      </c>
      <c r="BK94" s="144">
        <f>ROUND(I94*H94,2)</f>
        <v>0</v>
      </c>
      <c r="BL94" s="18" t="s">
        <v>175</v>
      </c>
      <c r="BM94" s="143" t="s">
        <v>4501</v>
      </c>
    </row>
    <row r="95" spans="2:51" s="12" customFormat="1" ht="11.25">
      <c r="B95" s="149"/>
      <c r="D95" s="150" t="s">
        <v>179</v>
      </c>
      <c r="E95" s="151" t="s">
        <v>19</v>
      </c>
      <c r="F95" s="152" t="s">
        <v>4490</v>
      </c>
      <c r="H95" s="151" t="s">
        <v>19</v>
      </c>
      <c r="I95" s="153"/>
      <c r="L95" s="149"/>
      <c r="M95" s="154"/>
      <c r="T95" s="155"/>
      <c r="AT95" s="151" t="s">
        <v>179</v>
      </c>
      <c r="AU95" s="151" t="s">
        <v>90</v>
      </c>
      <c r="AV95" s="12" t="s">
        <v>82</v>
      </c>
      <c r="AW95" s="12" t="s">
        <v>35</v>
      </c>
      <c r="AX95" s="12" t="s">
        <v>74</v>
      </c>
      <c r="AY95" s="151" t="s">
        <v>167</v>
      </c>
    </row>
    <row r="96" spans="2:51" s="13" customFormat="1" ht="11.25">
      <c r="B96" s="156"/>
      <c r="D96" s="150" t="s">
        <v>179</v>
      </c>
      <c r="E96" s="157" t="s">
        <v>19</v>
      </c>
      <c r="F96" s="158" t="s">
        <v>103</v>
      </c>
      <c r="H96" s="159">
        <v>3</v>
      </c>
      <c r="I96" s="160"/>
      <c r="L96" s="156"/>
      <c r="M96" s="161"/>
      <c r="T96" s="162"/>
      <c r="AT96" s="157" t="s">
        <v>179</v>
      </c>
      <c r="AU96" s="157" t="s">
        <v>90</v>
      </c>
      <c r="AV96" s="13" t="s">
        <v>90</v>
      </c>
      <c r="AW96" s="13" t="s">
        <v>35</v>
      </c>
      <c r="AX96" s="13" t="s">
        <v>74</v>
      </c>
      <c r="AY96" s="157" t="s">
        <v>167</v>
      </c>
    </row>
    <row r="97" spans="2:51" s="14" customFormat="1" ht="11.25">
      <c r="B97" s="163"/>
      <c r="D97" s="150" t="s">
        <v>179</v>
      </c>
      <c r="E97" s="164" t="s">
        <v>19</v>
      </c>
      <c r="F97" s="165" t="s">
        <v>200</v>
      </c>
      <c r="H97" s="166">
        <v>3</v>
      </c>
      <c r="I97" s="167"/>
      <c r="L97" s="163"/>
      <c r="M97" s="168"/>
      <c r="T97" s="169"/>
      <c r="AT97" s="164" t="s">
        <v>179</v>
      </c>
      <c r="AU97" s="164" t="s">
        <v>90</v>
      </c>
      <c r="AV97" s="14" t="s">
        <v>175</v>
      </c>
      <c r="AW97" s="14" t="s">
        <v>35</v>
      </c>
      <c r="AX97" s="14" t="s">
        <v>82</v>
      </c>
      <c r="AY97" s="164" t="s">
        <v>167</v>
      </c>
    </row>
    <row r="98" spans="2:65" s="1" customFormat="1" ht="21.75" customHeight="1">
      <c r="B98" s="33"/>
      <c r="C98" s="132" t="s">
        <v>215</v>
      </c>
      <c r="D98" s="132" t="s">
        <v>170</v>
      </c>
      <c r="E98" s="133" t="s">
        <v>4502</v>
      </c>
      <c r="F98" s="134" t="s">
        <v>4503</v>
      </c>
      <c r="G98" s="135" t="s">
        <v>382</v>
      </c>
      <c r="H98" s="136">
        <v>1</v>
      </c>
      <c r="I98" s="137"/>
      <c r="J98" s="138">
        <f>ROUND(I98*H98,2)</f>
        <v>0</v>
      </c>
      <c r="K98" s="134" t="s">
        <v>19</v>
      </c>
      <c r="L98" s="33"/>
      <c r="M98" s="139" t="s">
        <v>19</v>
      </c>
      <c r="N98" s="140" t="s">
        <v>46</v>
      </c>
      <c r="P98" s="141">
        <f>O98*H98</f>
        <v>0</v>
      </c>
      <c r="Q98" s="141">
        <v>0</v>
      </c>
      <c r="R98" s="141">
        <f>Q98*H98</f>
        <v>0</v>
      </c>
      <c r="S98" s="141">
        <v>0</v>
      </c>
      <c r="T98" s="142">
        <f>S98*H98</f>
        <v>0</v>
      </c>
      <c r="AR98" s="143" t="s">
        <v>175</v>
      </c>
      <c r="AT98" s="143" t="s">
        <v>170</v>
      </c>
      <c r="AU98" s="143" t="s">
        <v>90</v>
      </c>
      <c r="AY98" s="18" t="s">
        <v>167</v>
      </c>
      <c r="BE98" s="144">
        <f>IF(N98="základní",J98,0)</f>
        <v>0</v>
      </c>
      <c r="BF98" s="144">
        <f>IF(N98="snížená",J98,0)</f>
        <v>0</v>
      </c>
      <c r="BG98" s="144">
        <f>IF(N98="zákl. přenesená",J98,0)</f>
        <v>0</v>
      </c>
      <c r="BH98" s="144">
        <f>IF(N98="sníž. přenesená",J98,0)</f>
        <v>0</v>
      </c>
      <c r="BI98" s="144">
        <f>IF(N98="nulová",J98,0)</f>
        <v>0</v>
      </c>
      <c r="BJ98" s="18" t="s">
        <v>90</v>
      </c>
      <c r="BK98" s="144">
        <f>ROUND(I98*H98,2)</f>
        <v>0</v>
      </c>
      <c r="BL98" s="18" t="s">
        <v>175</v>
      </c>
      <c r="BM98" s="143" t="s">
        <v>4504</v>
      </c>
    </row>
    <row r="99" spans="2:65" s="1" customFormat="1" ht="16.5" customHeight="1">
      <c r="B99" s="33"/>
      <c r="C99" s="132" t="s">
        <v>223</v>
      </c>
      <c r="D99" s="132" t="s">
        <v>170</v>
      </c>
      <c r="E99" s="133" t="s">
        <v>4505</v>
      </c>
      <c r="F99" s="134" t="s">
        <v>4506</v>
      </c>
      <c r="G99" s="135" t="s">
        <v>382</v>
      </c>
      <c r="H99" s="136">
        <v>1</v>
      </c>
      <c r="I99" s="137"/>
      <c r="J99" s="138">
        <f>ROUND(I99*H99,2)</f>
        <v>0</v>
      </c>
      <c r="K99" s="134" t="s">
        <v>19</v>
      </c>
      <c r="L99" s="33"/>
      <c r="M99" s="139" t="s">
        <v>19</v>
      </c>
      <c r="N99" s="140" t="s">
        <v>46</v>
      </c>
      <c r="P99" s="141">
        <f>O99*H99</f>
        <v>0</v>
      </c>
      <c r="Q99" s="141">
        <v>0</v>
      </c>
      <c r="R99" s="141">
        <f>Q99*H99</f>
        <v>0</v>
      </c>
      <c r="S99" s="141">
        <v>0</v>
      </c>
      <c r="T99" s="142">
        <f>S99*H99</f>
        <v>0</v>
      </c>
      <c r="AR99" s="143" t="s">
        <v>175</v>
      </c>
      <c r="AT99" s="143" t="s">
        <v>170</v>
      </c>
      <c r="AU99" s="143" t="s">
        <v>90</v>
      </c>
      <c r="AY99" s="18" t="s">
        <v>167</v>
      </c>
      <c r="BE99" s="144">
        <f>IF(N99="základní",J99,0)</f>
        <v>0</v>
      </c>
      <c r="BF99" s="144">
        <f>IF(N99="snížená",J99,0)</f>
        <v>0</v>
      </c>
      <c r="BG99" s="144">
        <f>IF(N99="zákl. přenesená",J99,0)</f>
        <v>0</v>
      </c>
      <c r="BH99" s="144">
        <f>IF(N99="sníž. přenesená",J99,0)</f>
        <v>0</v>
      </c>
      <c r="BI99" s="144">
        <f>IF(N99="nulová",J99,0)</f>
        <v>0</v>
      </c>
      <c r="BJ99" s="18" t="s">
        <v>90</v>
      </c>
      <c r="BK99" s="144">
        <f>ROUND(I99*H99,2)</f>
        <v>0</v>
      </c>
      <c r="BL99" s="18" t="s">
        <v>175</v>
      </c>
      <c r="BM99" s="143" t="s">
        <v>4507</v>
      </c>
    </row>
    <row r="100" spans="2:65" s="1" customFormat="1" ht="21.75" customHeight="1">
      <c r="B100" s="33"/>
      <c r="C100" s="132" t="s">
        <v>230</v>
      </c>
      <c r="D100" s="132" t="s">
        <v>170</v>
      </c>
      <c r="E100" s="133" t="s">
        <v>4508</v>
      </c>
      <c r="F100" s="134" t="s">
        <v>4509</v>
      </c>
      <c r="G100" s="135" t="s">
        <v>173</v>
      </c>
      <c r="H100" s="136">
        <v>200</v>
      </c>
      <c r="I100" s="137"/>
      <c r="J100" s="138">
        <f>ROUND(I100*H100,2)</f>
        <v>0</v>
      </c>
      <c r="K100" s="134" t="s">
        <v>174</v>
      </c>
      <c r="L100" s="33"/>
      <c r="M100" s="139" t="s">
        <v>19</v>
      </c>
      <c r="N100" s="140" t="s">
        <v>46</v>
      </c>
      <c r="P100" s="141">
        <f>O100*H100</f>
        <v>0</v>
      </c>
      <c r="Q100" s="141">
        <v>0</v>
      </c>
      <c r="R100" s="141">
        <f>Q100*H100</f>
        <v>0</v>
      </c>
      <c r="S100" s="141">
        <v>0</v>
      </c>
      <c r="T100" s="142">
        <f>S100*H100</f>
        <v>0</v>
      </c>
      <c r="AR100" s="143" t="s">
        <v>175</v>
      </c>
      <c r="AT100" s="143" t="s">
        <v>170</v>
      </c>
      <c r="AU100" s="143" t="s">
        <v>90</v>
      </c>
      <c r="AY100" s="18" t="s">
        <v>167</v>
      </c>
      <c r="BE100" s="144">
        <f>IF(N100="základní",J100,0)</f>
        <v>0</v>
      </c>
      <c r="BF100" s="144">
        <f>IF(N100="snížená",J100,0)</f>
        <v>0</v>
      </c>
      <c r="BG100" s="144">
        <f>IF(N100="zákl. přenesená",J100,0)</f>
        <v>0</v>
      </c>
      <c r="BH100" s="144">
        <f>IF(N100="sníž. přenesená",J100,0)</f>
        <v>0</v>
      </c>
      <c r="BI100" s="144">
        <f>IF(N100="nulová",J100,0)</f>
        <v>0</v>
      </c>
      <c r="BJ100" s="18" t="s">
        <v>90</v>
      </c>
      <c r="BK100" s="144">
        <f>ROUND(I100*H100,2)</f>
        <v>0</v>
      </c>
      <c r="BL100" s="18" t="s">
        <v>175</v>
      </c>
      <c r="BM100" s="143" t="s">
        <v>4510</v>
      </c>
    </row>
    <row r="101" spans="2:47" s="1" customFormat="1" ht="11.25">
      <c r="B101" s="33"/>
      <c r="D101" s="145" t="s">
        <v>177</v>
      </c>
      <c r="F101" s="146" t="s">
        <v>4511</v>
      </c>
      <c r="I101" s="147"/>
      <c r="L101" s="33"/>
      <c r="M101" s="148"/>
      <c r="T101" s="54"/>
      <c r="AT101" s="18" t="s">
        <v>177</v>
      </c>
      <c r="AU101" s="18" t="s">
        <v>90</v>
      </c>
    </row>
    <row r="102" spans="2:51" s="13" customFormat="1" ht="11.25">
      <c r="B102" s="156"/>
      <c r="D102" s="150" t="s">
        <v>179</v>
      </c>
      <c r="E102" s="157" t="s">
        <v>19</v>
      </c>
      <c r="F102" s="158" t="s">
        <v>4512</v>
      </c>
      <c r="H102" s="159">
        <v>200</v>
      </c>
      <c r="I102" s="160"/>
      <c r="L102" s="156"/>
      <c r="M102" s="161"/>
      <c r="T102" s="162"/>
      <c r="AT102" s="157" t="s">
        <v>179</v>
      </c>
      <c r="AU102" s="157" t="s">
        <v>90</v>
      </c>
      <c r="AV102" s="13" t="s">
        <v>90</v>
      </c>
      <c r="AW102" s="13" t="s">
        <v>35</v>
      </c>
      <c r="AX102" s="13" t="s">
        <v>74</v>
      </c>
      <c r="AY102" s="157" t="s">
        <v>167</v>
      </c>
    </row>
    <row r="103" spans="2:51" s="14" customFormat="1" ht="11.25">
      <c r="B103" s="163"/>
      <c r="D103" s="150" t="s">
        <v>179</v>
      </c>
      <c r="E103" s="164" t="s">
        <v>19</v>
      </c>
      <c r="F103" s="165" t="s">
        <v>200</v>
      </c>
      <c r="H103" s="166">
        <v>200</v>
      </c>
      <c r="I103" s="167"/>
      <c r="L103" s="163"/>
      <c r="M103" s="168"/>
      <c r="T103" s="169"/>
      <c r="AT103" s="164" t="s">
        <v>179</v>
      </c>
      <c r="AU103" s="164" t="s">
        <v>90</v>
      </c>
      <c r="AV103" s="14" t="s">
        <v>175</v>
      </c>
      <c r="AW103" s="14" t="s">
        <v>35</v>
      </c>
      <c r="AX103" s="14" t="s">
        <v>82</v>
      </c>
      <c r="AY103" s="164" t="s">
        <v>167</v>
      </c>
    </row>
    <row r="104" spans="2:65" s="1" customFormat="1" ht="24.2" customHeight="1">
      <c r="B104" s="33"/>
      <c r="C104" s="132" t="s">
        <v>235</v>
      </c>
      <c r="D104" s="132" t="s">
        <v>170</v>
      </c>
      <c r="E104" s="133" t="s">
        <v>4513</v>
      </c>
      <c r="F104" s="134" t="s">
        <v>4514</v>
      </c>
      <c r="G104" s="135" t="s">
        <v>173</v>
      </c>
      <c r="H104" s="136">
        <v>200</v>
      </c>
      <c r="I104" s="137"/>
      <c r="J104" s="138">
        <f>ROUND(I104*H104,2)</f>
        <v>0</v>
      </c>
      <c r="K104" s="134" t="s">
        <v>174</v>
      </c>
      <c r="L104" s="33"/>
      <c r="M104" s="139" t="s">
        <v>19</v>
      </c>
      <c r="N104" s="140" t="s">
        <v>46</v>
      </c>
      <c r="P104" s="141">
        <f>O104*H104</f>
        <v>0</v>
      </c>
      <c r="Q104" s="141">
        <v>0</v>
      </c>
      <c r="R104" s="141">
        <f>Q104*H104</f>
        <v>0</v>
      </c>
      <c r="S104" s="141">
        <v>0</v>
      </c>
      <c r="T104" s="142">
        <f>S104*H104</f>
        <v>0</v>
      </c>
      <c r="AR104" s="143" t="s">
        <v>175</v>
      </c>
      <c r="AT104" s="143" t="s">
        <v>170</v>
      </c>
      <c r="AU104" s="143" t="s">
        <v>90</v>
      </c>
      <c r="AY104" s="18" t="s">
        <v>167</v>
      </c>
      <c r="BE104" s="144">
        <f>IF(N104="základní",J104,0)</f>
        <v>0</v>
      </c>
      <c r="BF104" s="144">
        <f>IF(N104="snížená",J104,0)</f>
        <v>0</v>
      </c>
      <c r="BG104" s="144">
        <f>IF(N104="zákl. přenesená",J104,0)</f>
        <v>0</v>
      </c>
      <c r="BH104" s="144">
        <f>IF(N104="sníž. přenesená",J104,0)</f>
        <v>0</v>
      </c>
      <c r="BI104" s="144">
        <f>IF(N104="nulová",J104,0)</f>
        <v>0</v>
      </c>
      <c r="BJ104" s="18" t="s">
        <v>90</v>
      </c>
      <c r="BK104" s="144">
        <f>ROUND(I104*H104,2)</f>
        <v>0</v>
      </c>
      <c r="BL104" s="18" t="s">
        <v>175</v>
      </c>
      <c r="BM104" s="143" t="s">
        <v>4515</v>
      </c>
    </row>
    <row r="105" spans="2:47" s="1" customFormat="1" ht="11.25">
      <c r="B105" s="33"/>
      <c r="D105" s="145" t="s">
        <v>177</v>
      </c>
      <c r="F105" s="146" t="s">
        <v>4516</v>
      </c>
      <c r="I105" s="147"/>
      <c r="L105" s="33"/>
      <c r="M105" s="148"/>
      <c r="T105" s="54"/>
      <c r="AT105" s="18" t="s">
        <v>177</v>
      </c>
      <c r="AU105" s="18" t="s">
        <v>90</v>
      </c>
    </row>
    <row r="106" spans="2:51" s="13" customFormat="1" ht="11.25">
      <c r="B106" s="156"/>
      <c r="D106" s="150" t="s">
        <v>179</v>
      </c>
      <c r="E106" s="157" t="s">
        <v>19</v>
      </c>
      <c r="F106" s="158" t="s">
        <v>4512</v>
      </c>
      <c r="H106" s="159">
        <v>200</v>
      </c>
      <c r="I106" s="160"/>
      <c r="L106" s="156"/>
      <c r="M106" s="161"/>
      <c r="T106" s="162"/>
      <c r="AT106" s="157" t="s">
        <v>179</v>
      </c>
      <c r="AU106" s="157" t="s">
        <v>90</v>
      </c>
      <c r="AV106" s="13" t="s">
        <v>90</v>
      </c>
      <c r="AW106" s="13" t="s">
        <v>35</v>
      </c>
      <c r="AX106" s="13" t="s">
        <v>74</v>
      </c>
      <c r="AY106" s="157" t="s">
        <v>167</v>
      </c>
    </row>
    <row r="107" spans="2:51" s="14" customFormat="1" ht="11.25">
      <c r="B107" s="163"/>
      <c r="D107" s="150" t="s">
        <v>179</v>
      </c>
      <c r="E107" s="164" t="s">
        <v>19</v>
      </c>
      <c r="F107" s="165" t="s">
        <v>200</v>
      </c>
      <c r="H107" s="166">
        <v>200</v>
      </c>
      <c r="I107" s="167"/>
      <c r="L107" s="163"/>
      <c r="M107" s="168"/>
      <c r="T107" s="169"/>
      <c r="AT107" s="164" t="s">
        <v>179</v>
      </c>
      <c r="AU107" s="164" t="s">
        <v>90</v>
      </c>
      <c r="AV107" s="14" t="s">
        <v>175</v>
      </c>
      <c r="AW107" s="14" t="s">
        <v>35</v>
      </c>
      <c r="AX107" s="14" t="s">
        <v>82</v>
      </c>
      <c r="AY107" s="164" t="s">
        <v>167</v>
      </c>
    </row>
    <row r="108" spans="2:65" s="1" customFormat="1" ht="16.5" customHeight="1">
      <c r="B108" s="33"/>
      <c r="C108" s="180" t="s">
        <v>168</v>
      </c>
      <c r="D108" s="180" t="s">
        <v>587</v>
      </c>
      <c r="E108" s="181" t="s">
        <v>4517</v>
      </c>
      <c r="F108" s="182" t="s">
        <v>4518</v>
      </c>
      <c r="G108" s="183" t="s">
        <v>4013</v>
      </c>
      <c r="H108" s="184">
        <v>4</v>
      </c>
      <c r="I108" s="185"/>
      <c r="J108" s="186">
        <f>ROUND(I108*H108,2)</f>
        <v>0</v>
      </c>
      <c r="K108" s="182" t="s">
        <v>174</v>
      </c>
      <c r="L108" s="187"/>
      <c r="M108" s="188" t="s">
        <v>19</v>
      </c>
      <c r="N108" s="189" t="s">
        <v>46</v>
      </c>
      <c r="P108" s="141">
        <f>O108*H108</f>
        <v>0</v>
      </c>
      <c r="Q108" s="141">
        <v>0.001</v>
      </c>
      <c r="R108" s="141">
        <f>Q108*H108</f>
        <v>0.004</v>
      </c>
      <c r="S108" s="141">
        <v>0</v>
      </c>
      <c r="T108" s="142">
        <f>S108*H108</f>
        <v>0</v>
      </c>
      <c r="AR108" s="143" t="s">
        <v>235</v>
      </c>
      <c r="AT108" s="143" t="s">
        <v>587</v>
      </c>
      <c r="AU108" s="143" t="s">
        <v>90</v>
      </c>
      <c r="AY108" s="18" t="s">
        <v>167</v>
      </c>
      <c r="BE108" s="144">
        <f>IF(N108="základní",J108,0)</f>
        <v>0</v>
      </c>
      <c r="BF108" s="144">
        <f>IF(N108="snížená",J108,0)</f>
        <v>0</v>
      </c>
      <c r="BG108" s="144">
        <f>IF(N108="zákl. přenesená",J108,0)</f>
        <v>0</v>
      </c>
      <c r="BH108" s="144">
        <f>IF(N108="sníž. přenesená",J108,0)</f>
        <v>0</v>
      </c>
      <c r="BI108" s="144">
        <f>IF(N108="nulová",J108,0)</f>
        <v>0</v>
      </c>
      <c r="BJ108" s="18" t="s">
        <v>90</v>
      </c>
      <c r="BK108" s="144">
        <f>ROUND(I108*H108,2)</f>
        <v>0</v>
      </c>
      <c r="BL108" s="18" t="s">
        <v>175</v>
      </c>
      <c r="BM108" s="143" t="s">
        <v>4519</v>
      </c>
    </row>
    <row r="109" spans="2:51" s="13" customFormat="1" ht="11.25">
      <c r="B109" s="156"/>
      <c r="D109" s="150" t="s">
        <v>179</v>
      </c>
      <c r="F109" s="158" t="s">
        <v>4520</v>
      </c>
      <c r="H109" s="159">
        <v>4</v>
      </c>
      <c r="I109" s="160"/>
      <c r="L109" s="156"/>
      <c r="M109" s="201"/>
      <c r="N109" s="202"/>
      <c r="O109" s="202"/>
      <c r="P109" s="202"/>
      <c r="Q109" s="202"/>
      <c r="R109" s="202"/>
      <c r="S109" s="202"/>
      <c r="T109" s="203"/>
      <c r="AT109" s="157" t="s">
        <v>179</v>
      </c>
      <c r="AU109" s="157" t="s">
        <v>90</v>
      </c>
      <c r="AV109" s="13" t="s">
        <v>90</v>
      </c>
      <c r="AW109" s="13" t="s">
        <v>4</v>
      </c>
      <c r="AX109" s="13" t="s">
        <v>82</v>
      </c>
      <c r="AY109" s="157" t="s">
        <v>167</v>
      </c>
    </row>
    <row r="110" spans="2:12" s="1" customFormat="1" ht="6.95" customHeight="1">
      <c r="B110" s="42"/>
      <c r="C110" s="43"/>
      <c r="D110" s="43"/>
      <c r="E110" s="43"/>
      <c r="F110" s="43"/>
      <c r="G110" s="43"/>
      <c r="H110" s="43"/>
      <c r="I110" s="43"/>
      <c r="J110" s="43"/>
      <c r="K110" s="43"/>
      <c r="L110" s="33"/>
    </row>
  </sheetData>
  <sheetProtection algorithmName="SHA-512" hashValue="DSc9oxmQwrfsjQPBebwQTbWjalNIIYAz9NwH0leRgx2dnDV9yGvfK7N1652NPFhTYHaRrl+O1yZ9aKOgKYs5aQ==" saltValue="6H6QMkPOIRuFvd6nzXmgOaKOICJ6MOcPElK0eh7OBiKRx+ucBeVUaP324I52zYVfK/BeVfauNV7is6d4o+srow==" spinCount="100000" sheet="1" objects="1" scenarios="1" formatColumns="0" formatRows="0" autoFilter="0"/>
  <autoFilter ref="C80:K109"/>
  <mergeCells count="9">
    <mergeCell ref="E50:H50"/>
    <mergeCell ref="E71:H71"/>
    <mergeCell ref="E73:H73"/>
    <mergeCell ref="L2:V2"/>
    <mergeCell ref="E7:H7"/>
    <mergeCell ref="E9:H9"/>
    <mergeCell ref="E18:H18"/>
    <mergeCell ref="E27:H27"/>
    <mergeCell ref="E48:H48"/>
  </mergeCells>
  <hyperlinks>
    <hyperlink ref="F85" r:id="rId1" display="https://podminky.urs.cz/item/CS_URS_2023_02/111211101"/>
    <hyperlink ref="F101" r:id="rId2" display="https://podminky.urs.cz/item/CS_URS_2023_02/181911101"/>
    <hyperlink ref="F105" r:id="rId3" display="https://podminky.urs.cz/item/CS_URS_2023_02/18141113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BM11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133</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 customHeight="1">
      <c r="B8" s="21"/>
      <c r="D8" s="28" t="s">
        <v>138</v>
      </c>
      <c r="L8" s="21"/>
    </row>
    <row r="9" spans="2:12" s="1" customFormat="1" ht="16.5" customHeight="1">
      <c r="B9" s="33"/>
      <c r="E9" s="325" t="s">
        <v>4521</v>
      </c>
      <c r="F9" s="327"/>
      <c r="G9" s="327"/>
      <c r="H9" s="327"/>
      <c r="L9" s="33"/>
    </row>
    <row r="10" spans="2:12" s="1" customFormat="1" ht="12" customHeight="1">
      <c r="B10" s="33"/>
      <c r="D10" s="28" t="s">
        <v>495</v>
      </c>
      <c r="L10" s="33"/>
    </row>
    <row r="11" spans="2:12" s="1" customFormat="1" ht="16.5" customHeight="1">
      <c r="B11" s="33"/>
      <c r="E11" s="288" t="s">
        <v>4522</v>
      </c>
      <c r="F11" s="327"/>
      <c r="G11" s="327"/>
      <c r="H11" s="327"/>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50" t="str">
        <f>'Rekapitulace stavby'!AN8</f>
        <v>23. 11. 2023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19</v>
      </c>
      <c r="L17" s="33"/>
    </row>
    <row r="18" spans="2:12" s="1" customFormat="1" ht="6.95" customHeight="1">
      <c r="B18" s="33"/>
      <c r="L18" s="33"/>
    </row>
    <row r="19" spans="2:12" s="1" customFormat="1" ht="12" customHeight="1">
      <c r="B19" s="33"/>
      <c r="D19" s="28" t="s">
        <v>30</v>
      </c>
      <c r="I19" s="28" t="s">
        <v>26</v>
      </c>
      <c r="J19" s="29" t="str">
        <f>'Rekapitulace stavby'!AN13</f>
        <v>Vyplň údaj</v>
      </c>
      <c r="L19" s="33"/>
    </row>
    <row r="20" spans="2:12" s="1" customFormat="1" ht="18" customHeight="1">
      <c r="B20" s="33"/>
      <c r="E20" s="328" t="str">
        <f>'Rekapitulace stavby'!E14</f>
        <v>Vyplň údaj</v>
      </c>
      <c r="F20" s="294"/>
      <c r="G20" s="294"/>
      <c r="H20" s="294"/>
      <c r="I20" s="28" t="s">
        <v>29</v>
      </c>
      <c r="J20" s="29" t="str">
        <f>'Rekapitulace stavby'!AN14</f>
        <v>Vyplň údaj</v>
      </c>
      <c r="L20" s="33"/>
    </row>
    <row r="21" spans="2:12" s="1" customFormat="1" ht="6.95" customHeight="1">
      <c r="B21" s="33"/>
      <c r="L21" s="33"/>
    </row>
    <row r="22" spans="2:12" s="1" customFormat="1" ht="12" customHeight="1">
      <c r="B22" s="33"/>
      <c r="D22" s="28" t="s">
        <v>32</v>
      </c>
      <c r="I22" s="28" t="s">
        <v>26</v>
      </c>
      <c r="J22" s="26" t="s">
        <v>33</v>
      </c>
      <c r="L22" s="33"/>
    </row>
    <row r="23" spans="2:12" s="1" customFormat="1" ht="18" customHeight="1">
      <c r="B23" s="33"/>
      <c r="E23" s="26" t="s">
        <v>34</v>
      </c>
      <c r="I23" s="28" t="s">
        <v>29</v>
      </c>
      <c r="J23" s="26" t="s">
        <v>19</v>
      </c>
      <c r="L23" s="33"/>
    </row>
    <row r="24" spans="2:12" s="1" customFormat="1" ht="6.95" customHeight="1">
      <c r="B24" s="33"/>
      <c r="L24" s="33"/>
    </row>
    <row r="25" spans="2:12" s="1" customFormat="1" ht="12" customHeight="1">
      <c r="B25" s="33"/>
      <c r="D25" s="28" t="s">
        <v>36</v>
      </c>
      <c r="I25" s="28" t="s">
        <v>26</v>
      </c>
      <c r="J25" s="26" t="str">
        <f>IF('Rekapitulace stavby'!AN19="","",'Rekapitulace stavby'!AN19)</f>
        <v/>
      </c>
      <c r="L25" s="33"/>
    </row>
    <row r="26" spans="2:12" s="1" customFormat="1" ht="18" customHeight="1">
      <c r="B26" s="33"/>
      <c r="E26" s="26" t="str">
        <f>IF('Rekapitulace stavby'!E20="","",'Rekapitulace stavby'!E20)</f>
        <v xml:space="preserve"> </v>
      </c>
      <c r="I26" s="28" t="s">
        <v>29</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47.25" customHeight="1">
      <c r="B29" s="92"/>
      <c r="E29" s="299" t="s">
        <v>39</v>
      </c>
      <c r="F29" s="299"/>
      <c r="G29" s="299"/>
      <c r="H29" s="299"/>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ROUND(J91,2)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4">
        <f>ROUND((SUM(BE91:BE113)),2)</f>
        <v>0</v>
      </c>
      <c r="I35" s="94">
        <v>0.21</v>
      </c>
      <c r="J35" s="84">
        <f>ROUND(((SUM(BE91:BE113))*I35),2)</f>
        <v>0</v>
      </c>
      <c r="L35" s="33"/>
    </row>
    <row r="36" spans="2:12" s="1" customFormat="1" ht="14.45" customHeight="1">
      <c r="B36" s="33"/>
      <c r="E36" s="28" t="s">
        <v>46</v>
      </c>
      <c r="F36" s="84">
        <f>ROUND((SUM(BF91:BF113)),2)</f>
        <v>0</v>
      </c>
      <c r="I36" s="94">
        <v>0.15</v>
      </c>
      <c r="J36" s="84">
        <f>ROUND(((SUM(BF91:BF113))*I36),2)</f>
        <v>0</v>
      </c>
      <c r="L36" s="33"/>
    </row>
    <row r="37" spans="2:12" s="1" customFormat="1" ht="14.45" customHeight="1" hidden="1">
      <c r="B37" s="33"/>
      <c r="E37" s="28" t="s">
        <v>47</v>
      </c>
      <c r="F37" s="84">
        <f>ROUND((SUM(BG91:BG113)),2)</f>
        <v>0</v>
      </c>
      <c r="I37" s="94">
        <v>0.21</v>
      </c>
      <c r="J37" s="84">
        <f>0</f>
        <v>0</v>
      </c>
      <c r="L37" s="33"/>
    </row>
    <row r="38" spans="2:12" s="1" customFormat="1" ht="14.45" customHeight="1" hidden="1">
      <c r="B38" s="33"/>
      <c r="E38" s="28" t="s">
        <v>48</v>
      </c>
      <c r="F38" s="84">
        <f>ROUND((SUM(BH91:BH113)),2)</f>
        <v>0</v>
      </c>
      <c r="I38" s="94">
        <v>0.15</v>
      </c>
      <c r="J38" s="84">
        <f>0</f>
        <v>0</v>
      </c>
      <c r="L38" s="33"/>
    </row>
    <row r="39" spans="2:12" s="1" customFormat="1" ht="14.45" customHeight="1" hidden="1">
      <c r="B39" s="33"/>
      <c r="E39" s="28" t="s">
        <v>49</v>
      </c>
      <c r="F39" s="84">
        <f>ROUND((SUM(BI91:BI113)),2)</f>
        <v>0</v>
      </c>
      <c r="I39" s="94">
        <v>0</v>
      </c>
      <c r="J39" s="84">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140</v>
      </c>
      <c r="L47" s="33"/>
    </row>
    <row r="48" spans="2:12" s="1" customFormat="1" ht="6.95" customHeight="1">
      <c r="B48" s="33"/>
      <c r="L48" s="33"/>
    </row>
    <row r="49" spans="2:12" s="1" customFormat="1" ht="12" customHeight="1">
      <c r="B49" s="33"/>
      <c r="C49" s="28" t="s">
        <v>16</v>
      </c>
      <c r="L49" s="33"/>
    </row>
    <row r="50" spans="2:12" s="1" customFormat="1" ht="16.5" customHeight="1">
      <c r="B50" s="33"/>
      <c r="E50" s="325" t="str">
        <f>E7</f>
        <v>Nástavba na objektu DPS Malkovského 603</v>
      </c>
      <c r="F50" s="326"/>
      <c r="G50" s="326"/>
      <c r="H50" s="326"/>
      <c r="L50" s="33"/>
    </row>
    <row r="51" spans="2:12" ht="12" customHeight="1">
      <c r="B51" s="21"/>
      <c r="C51" s="28" t="s">
        <v>138</v>
      </c>
      <c r="L51" s="21"/>
    </row>
    <row r="52" spans="2:12" s="1" customFormat="1" ht="16.5" customHeight="1">
      <c r="B52" s="33"/>
      <c r="E52" s="325" t="s">
        <v>4521</v>
      </c>
      <c r="F52" s="327"/>
      <c r="G52" s="327"/>
      <c r="H52" s="327"/>
      <c r="L52" s="33"/>
    </row>
    <row r="53" spans="2:12" s="1" customFormat="1" ht="12" customHeight="1">
      <c r="B53" s="33"/>
      <c r="C53" s="28" t="s">
        <v>495</v>
      </c>
      <c r="L53" s="33"/>
    </row>
    <row r="54" spans="2:12" s="1" customFormat="1" ht="16.5" customHeight="1">
      <c r="B54" s="33"/>
      <c r="E54" s="288" t="str">
        <f>E11</f>
        <v>VRN 01 - Vedlejší rozpočtové náklady</v>
      </c>
      <c r="F54" s="327"/>
      <c r="G54" s="327"/>
      <c r="H54" s="327"/>
      <c r="L54" s="33"/>
    </row>
    <row r="55" spans="2:12" s="1" customFormat="1" ht="6.95" customHeight="1">
      <c r="B55" s="33"/>
      <c r="L55" s="33"/>
    </row>
    <row r="56" spans="2:12" s="1" customFormat="1" ht="12" customHeight="1">
      <c r="B56" s="33"/>
      <c r="C56" s="28" t="s">
        <v>21</v>
      </c>
      <c r="F56" s="26" t="str">
        <f>F14</f>
        <v>Malkovského 603, Letňany</v>
      </c>
      <c r="I56" s="28" t="s">
        <v>23</v>
      </c>
      <c r="J56" s="50" t="str">
        <f>IF(J14="","",J14)</f>
        <v>23. 11. 2023</v>
      </c>
      <c r="L56" s="33"/>
    </row>
    <row r="57" spans="2:12" s="1" customFormat="1" ht="6.95" customHeight="1">
      <c r="B57" s="33"/>
      <c r="L57" s="33"/>
    </row>
    <row r="58" spans="2:12" s="1" customFormat="1" ht="25.7" customHeight="1">
      <c r="B58" s="33"/>
      <c r="C58" s="28" t="s">
        <v>25</v>
      </c>
      <c r="F58" s="26" t="str">
        <f>E17</f>
        <v>Městská část Praha 18</v>
      </c>
      <c r="I58" s="28" t="s">
        <v>32</v>
      </c>
      <c r="J58" s="31" t="str">
        <f>E23</f>
        <v>Architektonická kancelář Křivka s.r.o.</v>
      </c>
      <c r="L58" s="33"/>
    </row>
    <row r="59" spans="2:12" s="1" customFormat="1" ht="15.2" customHeight="1">
      <c r="B59" s="33"/>
      <c r="C59" s="28" t="s">
        <v>30</v>
      </c>
      <c r="F59" s="26" t="str">
        <f>IF(E20="","",E20)</f>
        <v>Vyplň údaj</v>
      </c>
      <c r="I59" s="28" t="s">
        <v>36</v>
      </c>
      <c r="J59" s="31" t="str">
        <f>E26</f>
        <v xml:space="preserve"> </v>
      </c>
      <c r="L59" s="33"/>
    </row>
    <row r="60" spans="2:12" s="1" customFormat="1" ht="10.35" customHeight="1">
      <c r="B60" s="33"/>
      <c r="L60" s="33"/>
    </row>
    <row r="61" spans="2:12" s="1" customFormat="1" ht="29.25" customHeight="1">
      <c r="B61" s="33"/>
      <c r="C61" s="101" t="s">
        <v>141</v>
      </c>
      <c r="D61" s="95"/>
      <c r="E61" s="95"/>
      <c r="F61" s="95"/>
      <c r="G61" s="95"/>
      <c r="H61" s="95"/>
      <c r="I61" s="95"/>
      <c r="J61" s="102" t="s">
        <v>142</v>
      </c>
      <c r="K61" s="95"/>
      <c r="L61" s="33"/>
    </row>
    <row r="62" spans="2:12" s="1" customFormat="1" ht="10.35" customHeight="1">
      <c r="B62" s="33"/>
      <c r="L62" s="33"/>
    </row>
    <row r="63" spans="2:47" s="1" customFormat="1" ht="22.9" customHeight="1">
      <c r="B63" s="33"/>
      <c r="C63" s="103" t="s">
        <v>72</v>
      </c>
      <c r="J63" s="64">
        <f>J91</f>
        <v>0</v>
      </c>
      <c r="L63" s="33"/>
      <c r="AU63" s="18" t="s">
        <v>143</v>
      </c>
    </row>
    <row r="64" spans="2:12" s="8" customFormat="1" ht="24.95" customHeight="1">
      <c r="B64" s="104"/>
      <c r="D64" s="105" t="s">
        <v>4521</v>
      </c>
      <c r="E64" s="106"/>
      <c r="F64" s="106"/>
      <c r="G64" s="106"/>
      <c r="H64" s="106"/>
      <c r="I64" s="106"/>
      <c r="J64" s="107">
        <f>J92</f>
        <v>0</v>
      </c>
      <c r="L64" s="104"/>
    </row>
    <row r="65" spans="2:12" s="9" customFormat="1" ht="19.9" customHeight="1">
      <c r="B65" s="108"/>
      <c r="D65" s="109" t="s">
        <v>4523</v>
      </c>
      <c r="E65" s="110"/>
      <c r="F65" s="110"/>
      <c r="G65" s="110"/>
      <c r="H65" s="110"/>
      <c r="I65" s="110"/>
      <c r="J65" s="111">
        <f>J93</f>
        <v>0</v>
      </c>
      <c r="L65" s="108"/>
    </row>
    <row r="66" spans="2:12" s="9" customFormat="1" ht="19.9" customHeight="1">
      <c r="B66" s="108"/>
      <c r="D66" s="109" t="s">
        <v>4524</v>
      </c>
      <c r="E66" s="110"/>
      <c r="F66" s="110"/>
      <c r="G66" s="110"/>
      <c r="H66" s="110"/>
      <c r="I66" s="110"/>
      <c r="J66" s="111">
        <f>J99</f>
        <v>0</v>
      </c>
      <c r="L66" s="108"/>
    </row>
    <row r="67" spans="2:12" s="9" customFormat="1" ht="19.9" customHeight="1">
      <c r="B67" s="108"/>
      <c r="D67" s="109" t="s">
        <v>4525</v>
      </c>
      <c r="E67" s="110"/>
      <c r="F67" s="110"/>
      <c r="G67" s="110"/>
      <c r="H67" s="110"/>
      <c r="I67" s="110"/>
      <c r="J67" s="111">
        <f>J104</f>
        <v>0</v>
      </c>
      <c r="L67" s="108"/>
    </row>
    <row r="68" spans="2:12" s="9" customFormat="1" ht="19.9" customHeight="1">
      <c r="B68" s="108"/>
      <c r="D68" s="109" t="s">
        <v>4526</v>
      </c>
      <c r="E68" s="110"/>
      <c r="F68" s="110"/>
      <c r="G68" s="110"/>
      <c r="H68" s="110"/>
      <c r="I68" s="110"/>
      <c r="J68" s="111">
        <f>J107</f>
        <v>0</v>
      </c>
      <c r="L68" s="108"/>
    </row>
    <row r="69" spans="2:12" s="9" customFormat="1" ht="19.9" customHeight="1">
      <c r="B69" s="108"/>
      <c r="D69" s="109" t="s">
        <v>4527</v>
      </c>
      <c r="E69" s="110"/>
      <c r="F69" s="110"/>
      <c r="G69" s="110"/>
      <c r="H69" s="110"/>
      <c r="I69" s="110"/>
      <c r="J69" s="111">
        <f>J111</f>
        <v>0</v>
      </c>
      <c r="L69" s="108"/>
    </row>
    <row r="70" spans="2:12" s="1" customFormat="1" ht="21.75" customHeight="1">
      <c r="B70" s="33"/>
      <c r="L70" s="33"/>
    </row>
    <row r="71" spans="2:12" s="1" customFormat="1" ht="6.95" customHeight="1">
      <c r="B71" s="42"/>
      <c r="C71" s="43"/>
      <c r="D71" s="43"/>
      <c r="E71" s="43"/>
      <c r="F71" s="43"/>
      <c r="G71" s="43"/>
      <c r="H71" s="43"/>
      <c r="I71" s="43"/>
      <c r="J71" s="43"/>
      <c r="K71" s="43"/>
      <c r="L71" s="33"/>
    </row>
    <row r="75" spans="2:12" s="1" customFormat="1" ht="6.95" customHeight="1">
      <c r="B75" s="44"/>
      <c r="C75" s="45"/>
      <c r="D75" s="45"/>
      <c r="E75" s="45"/>
      <c r="F75" s="45"/>
      <c r="G75" s="45"/>
      <c r="H75" s="45"/>
      <c r="I75" s="45"/>
      <c r="J75" s="45"/>
      <c r="K75" s="45"/>
      <c r="L75" s="33"/>
    </row>
    <row r="76" spans="2:12" s="1" customFormat="1" ht="24.95" customHeight="1">
      <c r="B76" s="33"/>
      <c r="C76" s="22" t="s">
        <v>152</v>
      </c>
      <c r="L76" s="33"/>
    </row>
    <row r="77" spans="2:12" s="1" customFormat="1" ht="6.95" customHeight="1">
      <c r="B77" s="33"/>
      <c r="L77" s="33"/>
    </row>
    <row r="78" spans="2:12" s="1" customFormat="1" ht="12" customHeight="1">
      <c r="B78" s="33"/>
      <c r="C78" s="28" t="s">
        <v>16</v>
      </c>
      <c r="L78" s="33"/>
    </row>
    <row r="79" spans="2:12" s="1" customFormat="1" ht="16.5" customHeight="1">
      <c r="B79" s="33"/>
      <c r="E79" s="325" t="str">
        <f>E7</f>
        <v>Nástavba na objektu DPS Malkovského 603</v>
      </c>
      <c r="F79" s="326"/>
      <c r="G79" s="326"/>
      <c r="H79" s="326"/>
      <c r="L79" s="33"/>
    </row>
    <row r="80" spans="2:12" ht="12" customHeight="1">
      <c r="B80" s="21"/>
      <c r="C80" s="28" t="s">
        <v>138</v>
      </c>
      <c r="L80" s="21"/>
    </row>
    <row r="81" spans="2:12" s="1" customFormat="1" ht="16.5" customHeight="1">
      <c r="B81" s="33"/>
      <c r="E81" s="325" t="s">
        <v>4521</v>
      </c>
      <c r="F81" s="327"/>
      <c r="G81" s="327"/>
      <c r="H81" s="327"/>
      <c r="L81" s="33"/>
    </row>
    <row r="82" spans="2:12" s="1" customFormat="1" ht="12" customHeight="1">
      <c r="B82" s="33"/>
      <c r="C82" s="28" t="s">
        <v>495</v>
      </c>
      <c r="L82" s="33"/>
    </row>
    <row r="83" spans="2:12" s="1" customFormat="1" ht="16.5" customHeight="1">
      <c r="B83" s="33"/>
      <c r="E83" s="288" t="str">
        <f>E11</f>
        <v>VRN 01 - Vedlejší rozpočtové náklady</v>
      </c>
      <c r="F83" s="327"/>
      <c r="G83" s="327"/>
      <c r="H83" s="327"/>
      <c r="L83" s="33"/>
    </row>
    <row r="84" spans="2:12" s="1" customFormat="1" ht="6.95" customHeight="1">
      <c r="B84" s="33"/>
      <c r="L84" s="33"/>
    </row>
    <row r="85" spans="2:12" s="1" customFormat="1" ht="12" customHeight="1">
      <c r="B85" s="33"/>
      <c r="C85" s="28" t="s">
        <v>21</v>
      </c>
      <c r="F85" s="26" t="str">
        <f>F14</f>
        <v>Malkovského 603, Letňany</v>
      </c>
      <c r="I85" s="28" t="s">
        <v>23</v>
      </c>
      <c r="J85" s="50" t="str">
        <f>IF(J14="","",J14)</f>
        <v>23. 11. 2023</v>
      </c>
      <c r="L85" s="33"/>
    </row>
    <row r="86" spans="2:12" s="1" customFormat="1" ht="6.95" customHeight="1">
      <c r="B86" s="33"/>
      <c r="L86" s="33"/>
    </row>
    <row r="87" spans="2:12" s="1" customFormat="1" ht="25.7" customHeight="1">
      <c r="B87" s="33"/>
      <c r="C87" s="28" t="s">
        <v>25</v>
      </c>
      <c r="F87" s="26" t="str">
        <f>E17</f>
        <v>Městská část Praha 18</v>
      </c>
      <c r="I87" s="28" t="s">
        <v>32</v>
      </c>
      <c r="J87" s="31" t="str">
        <f>E23</f>
        <v>Architektonická kancelář Křivka s.r.o.</v>
      </c>
      <c r="L87" s="33"/>
    </row>
    <row r="88" spans="2:12" s="1" customFormat="1" ht="15.2" customHeight="1">
      <c r="B88" s="33"/>
      <c r="C88" s="28" t="s">
        <v>30</v>
      </c>
      <c r="F88" s="26" t="str">
        <f>IF(E20="","",E20)</f>
        <v>Vyplň údaj</v>
      </c>
      <c r="I88" s="28" t="s">
        <v>36</v>
      </c>
      <c r="J88" s="31" t="str">
        <f>E26</f>
        <v xml:space="preserve"> </v>
      </c>
      <c r="L88" s="33"/>
    </row>
    <row r="89" spans="2:12" s="1" customFormat="1" ht="10.35" customHeight="1">
      <c r="B89" s="33"/>
      <c r="L89" s="33"/>
    </row>
    <row r="90" spans="2:20" s="10" customFormat="1" ht="29.25" customHeight="1">
      <c r="B90" s="112"/>
      <c r="C90" s="113" t="s">
        <v>153</v>
      </c>
      <c r="D90" s="114" t="s">
        <v>59</v>
      </c>
      <c r="E90" s="114" t="s">
        <v>55</v>
      </c>
      <c r="F90" s="114" t="s">
        <v>56</v>
      </c>
      <c r="G90" s="114" t="s">
        <v>154</v>
      </c>
      <c r="H90" s="114" t="s">
        <v>155</v>
      </c>
      <c r="I90" s="114" t="s">
        <v>156</v>
      </c>
      <c r="J90" s="114" t="s">
        <v>142</v>
      </c>
      <c r="K90" s="115" t="s">
        <v>157</v>
      </c>
      <c r="L90" s="112"/>
      <c r="M90" s="57" t="s">
        <v>19</v>
      </c>
      <c r="N90" s="58" t="s">
        <v>44</v>
      </c>
      <c r="O90" s="58" t="s">
        <v>158</v>
      </c>
      <c r="P90" s="58" t="s">
        <v>159</v>
      </c>
      <c r="Q90" s="58" t="s">
        <v>160</v>
      </c>
      <c r="R90" s="58" t="s">
        <v>161</v>
      </c>
      <c r="S90" s="58" t="s">
        <v>162</v>
      </c>
      <c r="T90" s="59" t="s">
        <v>163</v>
      </c>
    </row>
    <row r="91" spans="2:63" s="1" customFormat="1" ht="22.9" customHeight="1">
      <c r="B91" s="33"/>
      <c r="C91" s="62" t="s">
        <v>164</v>
      </c>
      <c r="J91" s="116">
        <f>BK91</f>
        <v>0</v>
      </c>
      <c r="L91" s="33"/>
      <c r="M91" s="60"/>
      <c r="N91" s="51"/>
      <c r="O91" s="51"/>
      <c r="P91" s="117">
        <f>P92</f>
        <v>0</v>
      </c>
      <c r="Q91" s="51"/>
      <c r="R91" s="117">
        <f>R92</f>
        <v>0</v>
      </c>
      <c r="S91" s="51"/>
      <c r="T91" s="118">
        <f>T92</f>
        <v>0</v>
      </c>
      <c r="AT91" s="18" t="s">
        <v>73</v>
      </c>
      <c r="AU91" s="18" t="s">
        <v>143</v>
      </c>
      <c r="BK91" s="119">
        <f>BK92</f>
        <v>0</v>
      </c>
    </row>
    <row r="92" spans="2:63" s="11" customFormat="1" ht="25.9" customHeight="1">
      <c r="B92" s="120"/>
      <c r="D92" s="121" t="s">
        <v>73</v>
      </c>
      <c r="E92" s="122" t="s">
        <v>129</v>
      </c>
      <c r="F92" s="122" t="s">
        <v>130</v>
      </c>
      <c r="I92" s="123"/>
      <c r="J92" s="124">
        <f>BK92</f>
        <v>0</v>
      </c>
      <c r="L92" s="120"/>
      <c r="M92" s="125"/>
      <c r="P92" s="126">
        <f>P93+P99+P104+P107+P111</f>
        <v>0</v>
      </c>
      <c r="R92" s="126">
        <f>R93+R99+R104+R107+R111</f>
        <v>0</v>
      </c>
      <c r="T92" s="127">
        <f>T93+T99+T104+T107+T111</f>
        <v>0</v>
      </c>
      <c r="AR92" s="121" t="s">
        <v>215</v>
      </c>
      <c r="AT92" s="128" t="s">
        <v>73</v>
      </c>
      <c r="AU92" s="128" t="s">
        <v>74</v>
      </c>
      <c r="AY92" s="121" t="s">
        <v>167</v>
      </c>
      <c r="BK92" s="129">
        <f>BK93+BK99+BK104+BK107+BK111</f>
        <v>0</v>
      </c>
    </row>
    <row r="93" spans="2:63" s="11" customFormat="1" ht="22.9" customHeight="1">
      <c r="B93" s="120"/>
      <c r="D93" s="121" t="s">
        <v>73</v>
      </c>
      <c r="E93" s="130" t="s">
        <v>4528</v>
      </c>
      <c r="F93" s="130" t="s">
        <v>4529</v>
      </c>
      <c r="I93" s="123"/>
      <c r="J93" s="131">
        <f>BK93</f>
        <v>0</v>
      </c>
      <c r="L93" s="120"/>
      <c r="M93" s="125"/>
      <c r="P93" s="126">
        <f>SUM(P94:P98)</f>
        <v>0</v>
      </c>
      <c r="R93" s="126">
        <f>SUM(R94:R98)</f>
        <v>0</v>
      </c>
      <c r="T93" s="127">
        <f>SUM(T94:T98)</f>
        <v>0</v>
      </c>
      <c r="AR93" s="121" t="s">
        <v>215</v>
      </c>
      <c r="AT93" s="128" t="s">
        <v>73</v>
      </c>
      <c r="AU93" s="128" t="s">
        <v>82</v>
      </c>
      <c r="AY93" s="121" t="s">
        <v>167</v>
      </c>
      <c r="BK93" s="129">
        <f>SUM(BK94:BK98)</f>
        <v>0</v>
      </c>
    </row>
    <row r="94" spans="2:65" s="1" customFormat="1" ht="16.5" customHeight="1">
      <c r="B94" s="33"/>
      <c r="C94" s="132" t="s">
        <v>82</v>
      </c>
      <c r="D94" s="132" t="s">
        <v>170</v>
      </c>
      <c r="E94" s="133" t="s">
        <v>4530</v>
      </c>
      <c r="F94" s="134" t="s">
        <v>4531</v>
      </c>
      <c r="G94" s="135" t="s">
        <v>4532</v>
      </c>
      <c r="H94" s="136">
        <v>1</v>
      </c>
      <c r="I94" s="137"/>
      <c r="J94" s="138">
        <f>ROUND(I94*H94,2)</f>
        <v>0</v>
      </c>
      <c r="K94" s="134" t="s">
        <v>174</v>
      </c>
      <c r="L94" s="33"/>
      <c r="M94" s="139" t="s">
        <v>19</v>
      </c>
      <c r="N94" s="140" t="s">
        <v>46</v>
      </c>
      <c r="P94" s="141">
        <f>O94*H94</f>
        <v>0</v>
      </c>
      <c r="Q94" s="141">
        <v>0</v>
      </c>
      <c r="R94" s="141">
        <f>Q94*H94</f>
        <v>0</v>
      </c>
      <c r="S94" s="141">
        <v>0</v>
      </c>
      <c r="T94" s="142">
        <f>S94*H94</f>
        <v>0</v>
      </c>
      <c r="AR94" s="143" t="s">
        <v>4062</v>
      </c>
      <c r="AT94" s="143" t="s">
        <v>170</v>
      </c>
      <c r="AU94" s="143" t="s">
        <v>90</v>
      </c>
      <c r="AY94" s="18" t="s">
        <v>167</v>
      </c>
      <c r="BE94" s="144">
        <f>IF(N94="základní",J94,0)</f>
        <v>0</v>
      </c>
      <c r="BF94" s="144">
        <f>IF(N94="snížená",J94,0)</f>
        <v>0</v>
      </c>
      <c r="BG94" s="144">
        <f>IF(N94="zákl. přenesená",J94,0)</f>
        <v>0</v>
      </c>
      <c r="BH94" s="144">
        <f>IF(N94="sníž. přenesená",J94,0)</f>
        <v>0</v>
      </c>
      <c r="BI94" s="144">
        <f>IF(N94="nulová",J94,0)</f>
        <v>0</v>
      </c>
      <c r="BJ94" s="18" t="s">
        <v>90</v>
      </c>
      <c r="BK94" s="144">
        <f>ROUND(I94*H94,2)</f>
        <v>0</v>
      </c>
      <c r="BL94" s="18" t="s">
        <v>4062</v>
      </c>
      <c r="BM94" s="143" t="s">
        <v>4533</v>
      </c>
    </row>
    <row r="95" spans="2:47" s="1" customFormat="1" ht="11.25">
      <c r="B95" s="33"/>
      <c r="D95" s="145" t="s">
        <v>177</v>
      </c>
      <c r="F95" s="146" t="s">
        <v>4534</v>
      </c>
      <c r="I95" s="147"/>
      <c r="L95" s="33"/>
      <c r="M95" s="148"/>
      <c r="T95" s="54"/>
      <c r="AT95" s="18" t="s">
        <v>177</v>
      </c>
      <c r="AU95" s="18" t="s">
        <v>90</v>
      </c>
    </row>
    <row r="96" spans="2:65" s="1" customFormat="1" ht="16.5" customHeight="1">
      <c r="B96" s="33"/>
      <c r="C96" s="132" t="s">
        <v>90</v>
      </c>
      <c r="D96" s="132" t="s">
        <v>170</v>
      </c>
      <c r="E96" s="133" t="s">
        <v>4061</v>
      </c>
      <c r="F96" s="134" t="s">
        <v>3271</v>
      </c>
      <c r="G96" s="135" t="s">
        <v>4532</v>
      </c>
      <c r="H96" s="136">
        <v>1</v>
      </c>
      <c r="I96" s="137"/>
      <c r="J96" s="138">
        <f>ROUND(I96*H96,2)</f>
        <v>0</v>
      </c>
      <c r="K96" s="134" t="s">
        <v>174</v>
      </c>
      <c r="L96" s="33"/>
      <c r="M96" s="139" t="s">
        <v>19</v>
      </c>
      <c r="N96" s="140" t="s">
        <v>46</v>
      </c>
      <c r="P96" s="141">
        <f>O96*H96</f>
        <v>0</v>
      </c>
      <c r="Q96" s="141">
        <v>0</v>
      </c>
      <c r="R96" s="141">
        <f>Q96*H96</f>
        <v>0</v>
      </c>
      <c r="S96" s="141">
        <v>0</v>
      </c>
      <c r="T96" s="142">
        <f>S96*H96</f>
        <v>0</v>
      </c>
      <c r="AR96" s="143" t="s">
        <v>4062</v>
      </c>
      <c r="AT96" s="143" t="s">
        <v>170</v>
      </c>
      <c r="AU96" s="143" t="s">
        <v>90</v>
      </c>
      <c r="AY96" s="18" t="s">
        <v>167</v>
      </c>
      <c r="BE96" s="144">
        <f>IF(N96="základní",J96,0)</f>
        <v>0</v>
      </c>
      <c r="BF96" s="144">
        <f>IF(N96="snížená",J96,0)</f>
        <v>0</v>
      </c>
      <c r="BG96" s="144">
        <f>IF(N96="zákl. přenesená",J96,0)</f>
        <v>0</v>
      </c>
      <c r="BH96" s="144">
        <f>IF(N96="sníž. přenesená",J96,0)</f>
        <v>0</v>
      </c>
      <c r="BI96" s="144">
        <f>IF(N96="nulová",J96,0)</f>
        <v>0</v>
      </c>
      <c r="BJ96" s="18" t="s">
        <v>90</v>
      </c>
      <c r="BK96" s="144">
        <f>ROUND(I96*H96,2)</f>
        <v>0</v>
      </c>
      <c r="BL96" s="18" t="s">
        <v>4062</v>
      </c>
      <c r="BM96" s="143" t="s">
        <v>4535</v>
      </c>
    </row>
    <row r="97" spans="2:47" s="1" customFormat="1" ht="11.25">
      <c r="B97" s="33"/>
      <c r="D97" s="145" t="s">
        <v>177</v>
      </c>
      <c r="F97" s="146" t="s">
        <v>4064</v>
      </c>
      <c r="I97" s="147"/>
      <c r="L97" s="33"/>
      <c r="M97" s="148"/>
      <c r="T97" s="54"/>
      <c r="AT97" s="18" t="s">
        <v>177</v>
      </c>
      <c r="AU97" s="18" t="s">
        <v>90</v>
      </c>
    </row>
    <row r="98" spans="2:65" s="1" customFormat="1" ht="16.5" customHeight="1">
      <c r="B98" s="33"/>
      <c r="C98" s="132" t="s">
        <v>103</v>
      </c>
      <c r="D98" s="132" t="s">
        <v>170</v>
      </c>
      <c r="E98" s="133" t="s">
        <v>4536</v>
      </c>
      <c r="F98" s="134" t="s">
        <v>4537</v>
      </c>
      <c r="G98" s="135" t="s">
        <v>4532</v>
      </c>
      <c r="H98" s="136">
        <v>1</v>
      </c>
      <c r="I98" s="137"/>
      <c r="J98" s="138">
        <f>ROUND(I98*H98,2)</f>
        <v>0</v>
      </c>
      <c r="K98" s="134" t="s">
        <v>19</v>
      </c>
      <c r="L98" s="33"/>
      <c r="M98" s="139" t="s">
        <v>19</v>
      </c>
      <c r="N98" s="140" t="s">
        <v>46</v>
      </c>
      <c r="P98" s="141">
        <f>O98*H98</f>
        <v>0</v>
      </c>
      <c r="Q98" s="141">
        <v>0</v>
      </c>
      <c r="R98" s="141">
        <f>Q98*H98</f>
        <v>0</v>
      </c>
      <c r="S98" s="141">
        <v>0</v>
      </c>
      <c r="T98" s="142">
        <f>S98*H98</f>
        <v>0</v>
      </c>
      <c r="AR98" s="143" t="s">
        <v>4062</v>
      </c>
      <c r="AT98" s="143" t="s">
        <v>170</v>
      </c>
      <c r="AU98" s="143" t="s">
        <v>90</v>
      </c>
      <c r="AY98" s="18" t="s">
        <v>167</v>
      </c>
      <c r="BE98" s="144">
        <f>IF(N98="základní",J98,0)</f>
        <v>0</v>
      </c>
      <c r="BF98" s="144">
        <f>IF(N98="snížená",J98,0)</f>
        <v>0</v>
      </c>
      <c r="BG98" s="144">
        <f>IF(N98="zákl. přenesená",J98,0)</f>
        <v>0</v>
      </c>
      <c r="BH98" s="144">
        <f>IF(N98="sníž. přenesená",J98,0)</f>
        <v>0</v>
      </c>
      <c r="BI98" s="144">
        <f>IF(N98="nulová",J98,0)</f>
        <v>0</v>
      </c>
      <c r="BJ98" s="18" t="s">
        <v>90</v>
      </c>
      <c r="BK98" s="144">
        <f>ROUND(I98*H98,2)</f>
        <v>0</v>
      </c>
      <c r="BL98" s="18" t="s">
        <v>4062</v>
      </c>
      <c r="BM98" s="143" t="s">
        <v>4538</v>
      </c>
    </row>
    <row r="99" spans="2:63" s="11" customFormat="1" ht="22.9" customHeight="1">
      <c r="B99" s="120"/>
      <c r="D99" s="121" t="s">
        <v>73</v>
      </c>
      <c r="E99" s="130" t="s">
        <v>4539</v>
      </c>
      <c r="F99" s="130" t="s">
        <v>4540</v>
      </c>
      <c r="I99" s="123"/>
      <c r="J99" s="131">
        <f>BK99</f>
        <v>0</v>
      </c>
      <c r="L99" s="120"/>
      <c r="M99" s="125"/>
      <c r="P99" s="126">
        <f>SUM(P100:P103)</f>
        <v>0</v>
      </c>
      <c r="R99" s="126">
        <f>SUM(R100:R103)</f>
        <v>0</v>
      </c>
      <c r="T99" s="127">
        <f>SUM(T100:T103)</f>
        <v>0</v>
      </c>
      <c r="AR99" s="121" t="s">
        <v>215</v>
      </c>
      <c r="AT99" s="128" t="s">
        <v>73</v>
      </c>
      <c r="AU99" s="128" t="s">
        <v>82</v>
      </c>
      <c r="AY99" s="121" t="s">
        <v>167</v>
      </c>
      <c r="BK99" s="129">
        <f>SUM(BK100:BK103)</f>
        <v>0</v>
      </c>
    </row>
    <row r="100" spans="2:65" s="1" customFormat="1" ht="16.5" customHeight="1">
      <c r="B100" s="33"/>
      <c r="C100" s="132" t="s">
        <v>175</v>
      </c>
      <c r="D100" s="132" t="s">
        <v>170</v>
      </c>
      <c r="E100" s="133" t="s">
        <v>4541</v>
      </c>
      <c r="F100" s="134" t="s">
        <v>4540</v>
      </c>
      <c r="G100" s="135" t="s">
        <v>4532</v>
      </c>
      <c r="H100" s="136">
        <v>1</v>
      </c>
      <c r="I100" s="137"/>
      <c r="J100" s="138">
        <f>ROUND(I100*H100,2)</f>
        <v>0</v>
      </c>
      <c r="K100" s="134" t="s">
        <v>174</v>
      </c>
      <c r="L100" s="33"/>
      <c r="M100" s="139" t="s">
        <v>19</v>
      </c>
      <c r="N100" s="140" t="s">
        <v>46</v>
      </c>
      <c r="P100" s="141">
        <f>O100*H100</f>
        <v>0</v>
      </c>
      <c r="Q100" s="141">
        <v>0</v>
      </c>
      <c r="R100" s="141">
        <f>Q100*H100</f>
        <v>0</v>
      </c>
      <c r="S100" s="141">
        <v>0</v>
      </c>
      <c r="T100" s="142">
        <f>S100*H100</f>
        <v>0</v>
      </c>
      <c r="AR100" s="143" t="s">
        <v>4062</v>
      </c>
      <c r="AT100" s="143" t="s">
        <v>170</v>
      </c>
      <c r="AU100" s="143" t="s">
        <v>90</v>
      </c>
      <c r="AY100" s="18" t="s">
        <v>167</v>
      </c>
      <c r="BE100" s="144">
        <f>IF(N100="základní",J100,0)</f>
        <v>0</v>
      </c>
      <c r="BF100" s="144">
        <f>IF(N100="snížená",J100,0)</f>
        <v>0</v>
      </c>
      <c r="BG100" s="144">
        <f>IF(N100="zákl. přenesená",J100,0)</f>
        <v>0</v>
      </c>
      <c r="BH100" s="144">
        <f>IF(N100="sníž. přenesená",J100,0)</f>
        <v>0</v>
      </c>
      <c r="BI100" s="144">
        <f>IF(N100="nulová",J100,0)</f>
        <v>0</v>
      </c>
      <c r="BJ100" s="18" t="s">
        <v>90</v>
      </c>
      <c r="BK100" s="144">
        <f>ROUND(I100*H100,2)</f>
        <v>0</v>
      </c>
      <c r="BL100" s="18" t="s">
        <v>4062</v>
      </c>
      <c r="BM100" s="143" t="s">
        <v>4542</v>
      </c>
    </row>
    <row r="101" spans="2:47" s="1" customFormat="1" ht="11.25">
      <c r="B101" s="33"/>
      <c r="D101" s="145" t="s">
        <v>177</v>
      </c>
      <c r="F101" s="146" t="s">
        <v>4543</v>
      </c>
      <c r="I101" s="147"/>
      <c r="L101" s="33"/>
      <c r="M101" s="148"/>
      <c r="T101" s="54"/>
      <c r="AT101" s="18" t="s">
        <v>177</v>
      </c>
      <c r="AU101" s="18" t="s">
        <v>90</v>
      </c>
    </row>
    <row r="102" spans="2:65" s="1" customFormat="1" ht="16.5" customHeight="1">
      <c r="B102" s="33"/>
      <c r="C102" s="132" t="s">
        <v>215</v>
      </c>
      <c r="D102" s="132" t="s">
        <v>170</v>
      </c>
      <c r="E102" s="133" t="s">
        <v>4544</v>
      </c>
      <c r="F102" s="134" t="s">
        <v>4545</v>
      </c>
      <c r="G102" s="135" t="s">
        <v>4532</v>
      </c>
      <c r="H102" s="136">
        <v>1</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4062</v>
      </c>
      <c r="AT102" s="143" t="s">
        <v>170</v>
      </c>
      <c r="AU102" s="143" t="s">
        <v>90</v>
      </c>
      <c r="AY102" s="18" t="s">
        <v>167</v>
      </c>
      <c r="BE102" s="144">
        <f>IF(N102="základní",J102,0)</f>
        <v>0</v>
      </c>
      <c r="BF102" s="144">
        <f>IF(N102="snížená",J102,0)</f>
        <v>0</v>
      </c>
      <c r="BG102" s="144">
        <f>IF(N102="zákl. přenesená",J102,0)</f>
        <v>0</v>
      </c>
      <c r="BH102" s="144">
        <f>IF(N102="sníž. přenesená",J102,0)</f>
        <v>0</v>
      </c>
      <c r="BI102" s="144">
        <f>IF(N102="nulová",J102,0)</f>
        <v>0</v>
      </c>
      <c r="BJ102" s="18" t="s">
        <v>90</v>
      </c>
      <c r="BK102" s="144">
        <f>ROUND(I102*H102,2)</f>
        <v>0</v>
      </c>
      <c r="BL102" s="18" t="s">
        <v>4062</v>
      </c>
      <c r="BM102" s="143" t="s">
        <v>4546</v>
      </c>
    </row>
    <row r="103" spans="2:65" s="1" customFormat="1" ht="16.5" customHeight="1">
      <c r="B103" s="33"/>
      <c r="C103" s="132" t="s">
        <v>223</v>
      </c>
      <c r="D103" s="132" t="s">
        <v>170</v>
      </c>
      <c r="E103" s="133" t="s">
        <v>4547</v>
      </c>
      <c r="F103" s="134" t="s">
        <v>4548</v>
      </c>
      <c r="G103" s="135" t="s">
        <v>4532</v>
      </c>
      <c r="H103" s="136">
        <v>1</v>
      </c>
      <c r="I103" s="137"/>
      <c r="J103" s="138">
        <f>ROUND(I103*H103,2)</f>
        <v>0</v>
      </c>
      <c r="K103" s="134" t="s">
        <v>19</v>
      </c>
      <c r="L103" s="33"/>
      <c r="M103" s="139" t="s">
        <v>19</v>
      </c>
      <c r="N103" s="140" t="s">
        <v>46</v>
      </c>
      <c r="P103" s="141">
        <f>O103*H103</f>
        <v>0</v>
      </c>
      <c r="Q103" s="141">
        <v>0</v>
      </c>
      <c r="R103" s="141">
        <f>Q103*H103</f>
        <v>0</v>
      </c>
      <c r="S103" s="141">
        <v>0</v>
      </c>
      <c r="T103" s="142">
        <f>S103*H103</f>
        <v>0</v>
      </c>
      <c r="AR103" s="143" t="s">
        <v>4062</v>
      </c>
      <c r="AT103" s="143" t="s">
        <v>170</v>
      </c>
      <c r="AU103" s="143" t="s">
        <v>90</v>
      </c>
      <c r="AY103" s="18" t="s">
        <v>167</v>
      </c>
      <c r="BE103" s="144">
        <f>IF(N103="základní",J103,0)</f>
        <v>0</v>
      </c>
      <c r="BF103" s="144">
        <f>IF(N103="snížená",J103,0)</f>
        <v>0</v>
      </c>
      <c r="BG103" s="144">
        <f>IF(N103="zákl. přenesená",J103,0)</f>
        <v>0</v>
      </c>
      <c r="BH103" s="144">
        <f>IF(N103="sníž. přenesená",J103,0)</f>
        <v>0</v>
      </c>
      <c r="BI103" s="144">
        <f>IF(N103="nulová",J103,0)</f>
        <v>0</v>
      </c>
      <c r="BJ103" s="18" t="s">
        <v>90</v>
      </c>
      <c r="BK103" s="144">
        <f>ROUND(I103*H103,2)</f>
        <v>0</v>
      </c>
      <c r="BL103" s="18" t="s">
        <v>4062</v>
      </c>
      <c r="BM103" s="143" t="s">
        <v>4549</v>
      </c>
    </row>
    <row r="104" spans="2:63" s="11" customFormat="1" ht="22.9" customHeight="1">
      <c r="B104" s="120"/>
      <c r="D104" s="121" t="s">
        <v>73</v>
      </c>
      <c r="E104" s="130" t="s">
        <v>4550</v>
      </c>
      <c r="F104" s="130" t="s">
        <v>4551</v>
      </c>
      <c r="I104" s="123"/>
      <c r="J104" s="131">
        <f>BK104</f>
        <v>0</v>
      </c>
      <c r="L104" s="120"/>
      <c r="M104" s="125"/>
      <c r="P104" s="126">
        <f>SUM(P105:P106)</f>
        <v>0</v>
      </c>
      <c r="R104" s="126">
        <f>SUM(R105:R106)</f>
        <v>0</v>
      </c>
      <c r="T104" s="127">
        <f>SUM(T105:T106)</f>
        <v>0</v>
      </c>
      <c r="AR104" s="121" t="s">
        <v>215</v>
      </c>
      <c r="AT104" s="128" t="s">
        <v>73</v>
      </c>
      <c r="AU104" s="128" t="s">
        <v>82</v>
      </c>
      <c r="AY104" s="121" t="s">
        <v>167</v>
      </c>
      <c r="BK104" s="129">
        <f>SUM(BK105:BK106)</f>
        <v>0</v>
      </c>
    </row>
    <row r="105" spans="2:65" s="1" customFormat="1" ht="16.5" customHeight="1">
      <c r="B105" s="33"/>
      <c r="C105" s="132" t="s">
        <v>230</v>
      </c>
      <c r="D105" s="132" t="s">
        <v>170</v>
      </c>
      <c r="E105" s="133" t="s">
        <v>4552</v>
      </c>
      <c r="F105" s="134" t="s">
        <v>4553</v>
      </c>
      <c r="G105" s="135" t="s">
        <v>4532</v>
      </c>
      <c r="H105" s="136">
        <v>1</v>
      </c>
      <c r="I105" s="137"/>
      <c r="J105" s="138">
        <f>ROUND(I105*H105,2)</f>
        <v>0</v>
      </c>
      <c r="K105" s="134" t="s">
        <v>174</v>
      </c>
      <c r="L105" s="33"/>
      <c r="M105" s="139" t="s">
        <v>19</v>
      </c>
      <c r="N105" s="140" t="s">
        <v>46</v>
      </c>
      <c r="P105" s="141">
        <f>O105*H105</f>
        <v>0</v>
      </c>
      <c r="Q105" s="141">
        <v>0</v>
      </c>
      <c r="R105" s="141">
        <f>Q105*H105</f>
        <v>0</v>
      </c>
      <c r="S105" s="141">
        <v>0</v>
      </c>
      <c r="T105" s="142">
        <f>S105*H105</f>
        <v>0</v>
      </c>
      <c r="AR105" s="143" t="s">
        <v>4062</v>
      </c>
      <c r="AT105" s="143" t="s">
        <v>170</v>
      </c>
      <c r="AU105" s="143" t="s">
        <v>90</v>
      </c>
      <c r="AY105" s="18" t="s">
        <v>167</v>
      </c>
      <c r="BE105" s="144">
        <f>IF(N105="základní",J105,0)</f>
        <v>0</v>
      </c>
      <c r="BF105" s="144">
        <f>IF(N105="snížená",J105,0)</f>
        <v>0</v>
      </c>
      <c r="BG105" s="144">
        <f>IF(N105="zákl. přenesená",J105,0)</f>
        <v>0</v>
      </c>
      <c r="BH105" s="144">
        <f>IF(N105="sníž. přenesená",J105,0)</f>
        <v>0</v>
      </c>
      <c r="BI105" s="144">
        <f>IF(N105="nulová",J105,0)</f>
        <v>0</v>
      </c>
      <c r="BJ105" s="18" t="s">
        <v>90</v>
      </c>
      <c r="BK105" s="144">
        <f>ROUND(I105*H105,2)</f>
        <v>0</v>
      </c>
      <c r="BL105" s="18" t="s">
        <v>4062</v>
      </c>
      <c r="BM105" s="143" t="s">
        <v>4554</v>
      </c>
    </row>
    <row r="106" spans="2:47" s="1" customFormat="1" ht="11.25">
      <c r="B106" s="33"/>
      <c r="D106" s="145" t="s">
        <v>177</v>
      </c>
      <c r="F106" s="146" t="s">
        <v>4555</v>
      </c>
      <c r="I106" s="147"/>
      <c r="L106" s="33"/>
      <c r="M106" s="148"/>
      <c r="T106" s="54"/>
      <c r="AT106" s="18" t="s">
        <v>177</v>
      </c>
      <c r="AU106" s="18" t="s">
        <v>90</v>
      </c>
    </row>
    <row r="107" spans="2:63" s="11" customFormat="1" ht="22.9" customHeight="1">
      <c r="B107" s="120"/>
      <c r="D107" s="121" t="s">
        <v>73</v>
      </c>
      <c r="E107" s="130" t="s">
        <v>4556</v>
      </c>
      <c r="F107" s="130" t="s">
        <v>4557</v>
      </c>
      <c r="I107" s="123"/>
      <c r="J107" s="131">
        <f>BK107</f>
        <v>0</v>
      </c>
      <c r="L107" s="120"/>
      <c r="M107" s="125"/>
      <c r="P107" s="126">
        <f>SUM(P108:P110)</f>
        <v>0</v>
      </c>
      <c r="R107" s="126">
        <f>SUM(R108:R110)</f>
        <v>0</v>
      </c>
      <c r="T107" s="127">
        <f>SUM(T108:T110)</f>
        <v>0</v>
      </c>
      <c r="AR107" s="121" t="s">
        <v>215</v>
      </c>
      <c r="AT107" s="128" t="s">
        <v>73</v>
      </c>
      <c r="AU107" s="128" t="s">
        <v>82</v>
      </c>
      <c r="AY107" s="121" t="s">
        <v>167</v>
      </c>
      <c r="BK107" s="129">
        <f>SUM(BK108:BK110)</f>
        <v>0</v>
      </c>
    </row>
    <row r="108" spans="2:65" s="1" customFormat="1" ht="16.5" customHeight="1">
      <c r="B108" s="33"/>
      <c r="C108" s="132" t="s">
        <v>235</v>
      </c>
      <c r="D108" s="132" t="s">
        <v>170</v>
      </c>
      <c r="E108" s="133" t="s">
        <v>4558</v>
      </c>
      <c r="F108" s="134" t="s">
        <v>4559</v>
      </c>
      <c r="G108" s="135" t="s">
        <v>4532</v>
      </c>
      <c r="H108" s="136">
        <v>1</v>
      </c>
      <c r="I108" s="137"/>
      <c r="J108" s="138">
        <f>ROUND(I108*H108,2)</f>
        <v>0</v>
      </c>
      <c r="K108" s="134" t="s">
        <v>174</v>
      </c>
      <c r="L108" s="33"/>
      <c r="M108" s="139" t="s">
        <v>19</v>
      </c>
      <c r="N108" s="140" t="s">
        <v>46</v>
      </c>
      <c r="P108" s="141">
        <f>O108*H108</f>
        <v>0</v>
      </c>
      <c r="Q108" s="141">
        <v>0</v>
      </c>
      <c r="R108" s="141">
        <f>Q108*H108</f>
        <v>0</v>
      </c>
      <c r="S108" s="141">
        <v>0</v>
      </c>
      <c r="T108" s="142">
        <f>S108*H108</f>
        <v>0</v>
      </c>
      <c r="AR108" s="143" t="s">
        <v>4062</v>
      </c>
      <c r="AT108" s="143" t="s">
        <v>170</v>
      </c>
      <c r="AU108" s="143" t="s">
        <v>90</v>
      </c>
      <c r="AY108" s="18" t="s">
        <v>167</v>
      </c>
      <c r="BE108" s="144">
        <f>IF(N108="základní",J108,0)</f>
        <v>0</v>
      </c>
      <c r="BF108" s="144">
        <f>IF(N108="snížená",J108,0)</f>
        <v>0</v>
      </c>
      <c r="BG108" s="144">
        <f>IF(N108="zákl. přenesená",J108,0)</f>
        <v>0</v>
      </c>
      <c r="BH108" s="144">
        <f>IF(N108="sníž. přenesená",J108,0)</f>
        <v>0</v>
      </c>
      <c r="BI108" s="144">
        <f>IF(N108="nulová",J108,0)</f>
        <v>0</v>
      </c>
      <c r="BJ108" s="18" t="s">
        <v>90</v>
      </c>
      <c r="BK108" s="144">
        <f>ROUND(I108*H108,2)</f>
        <v>0</v>
      </c>
      <c r="BL108" s="18" t="s">
        <v>4062</v>
      </c>
      <c r="BM108" s="143" t="s">
        <v>4560</v>
      </c>
    </row>
    <row r="109" spans="2:47" s="1" customFormat="1" ht="11.25">
      <c r="B109" s="33"/>
      <c r="D109" s="145" t="s">
        <v>177</v>
      </c>
      <c r="F109" s="146" t="s">
        <v>4561</v>
      </c>
      <c r="I109" s="147"/>
      <c r="L109" s="33"/>
      <c r="M109" s="148"/>
      <c r="T109" s="54"/>
      <c r="AT109" s="18" t="s">
        <v>177</v>
      </c>
      <c r="AU109" s="18" t="s">
        <v>90</v>
      </c>
    </row>
    <row r="110" spans="2:47" s="1" customFormat="1" ht="39">
      <c r="B110" s="33"/>
      <c r="D110" s="150" t="s">
        <v>1678</v>
      </c>
      <c r="F110" s="191" t="s">
        <v>4562</v>
      </c>
      <c r="I110" s="147"/>
      <c r="L110" s="33"/>
      <c r="M110" s="148"/>
      <c r="T110" s="54"/>
      <c r="AT110" s="18" t="s">
        <v>1678</v>
      </c>
      <c r="AU110" s="18" t="s">
        <v>90</v>
      </c>
    </row>
    <row r="111" spans="2:63" s="11" customFormat="1" ht="22.9" customHeight="1">
      <c r="B111" s="120"/>
      <c r="D111" s="121" t="s">
        <v>73</v>
      </c>
      <c r="E111" s="130" t="s">
        <v>4563</v>
      </c>
      <c r="F111" s="130" t="s">
        <v>4564</v>
      </c>
      <c r="I111" s="123"/>
      <c r="J111" s="131">
        <f>BK111</f>
        <v>0</v>
      </c>
      <c r="L111" s="120"/>
      <c r="M111" s="125"/>
      <c r="P111" s="126">
        <f>SUM(P112:P113)</f>
        <v>0</v>
      </c>
      <c r="R111" s="126">
        <f>SUM(R112:R113)</f>
        <v>0</v>
      </c>
      <c r="T111" s="127">
        <f>SUM(T112:T113)</f>
        <v>0</v>
      </c>
      <c r="AR111" s="121" t="s">
        <v>215</v>
      </c>
      <c r="AT111" s="128" t="s">
        <v>73</v>
      </c>
      <c r="AU111" s="128" t="s">
        <v>82</v>
      </c>
      <c r="AY111" s="121" t="s">
        <v>167</v>
      </c>
      <c r="BK111" s="129">
        <f>SUM(BK112:BK113)</f>
        <v>0</v>
      </c>
    </row>
    <row r="112" spans="2:65" s="1" customFormat="1" ht="16.5" customHeight="1">
      <c r="B112" s="33"/>
      <c r="C112" s="132" t="s">
        <v>168</v>
      </c>
      <c r="D112" s="132" t="s">
        <v>170</v>
      </c>
      <c r="E112" s="133" t="s">
        <v>4565</v>
      </c>
      <c r="F112" s="134" t="s">
        <v>4566</v>
      </c>
      <c r="G112" s="135" t="s">
        <v>4532</v>
      </c>
      <c r="H112" s="136">
        <v>1</v>
      </c>
      <c r="I112" s="137"/>
      <c r="J112" s="138">
        <f>ROUND(I112*H112,2)</f>
        <v>0</v>
      </c>
      <c r="K112" s="134" t="s">
        <v>174</v>
      </c>
      <c r="L112" s="33"/>
      <c r="M112" s="139" t="s">
        <v>19</v>
      </c>
      <c r="N112" s="140" t="s">
        <v>46</v>
      </c>
      <c r="P112" s="141">
        <f>O112*H112</f>
        <v>0</v>
      </c>
      <c r="Q112" s="141">
        <v>0</v>
      </c>
      <c r="R112" s="141">
        <f>Q112*H112</f>
        <v>0</v>
      </c>
      <c r="S112" s="141">
        <v>0</v>
      </c>
      <c r="T112" s="142">
        <f>S112*H112</f>
        <v>0</v>
      </c>
      <c r="AR112" s="143" t="s">
        <v>4062</v>
      </c>
      <c r="AT112" s="143" t="s">
        <v>170</v>
      </c>
      <c r="AU112" s="143" t="s">
        <v>90</v>
      </c>
      <c r="AY112" s="18" t="s">
        <v>167</v>
      </c>
      <c r="BE112" s="144">
        <f>IF(N112="základní",J112,0)</f>
        <v>0</v>
      </c>
      <c r="BF112" s="144">
        <f>IF(N112="snížená",J112,0)</f>
        <v>0</v>
      </c>
      <c r="BG112" s="144">
        <f>IF(N112="zákl. přenesená",J112,0)</f>
        <v>0</v>
      </c>
      <c r="BH112" s="144">
        <f>IF(N112="sníž. přenesená",J112,0)</f>
        <v>0</v>
      </c>
      <c r="BI112" s="144">
        <f>IF(N112="nulová",J112,0)</f>
        <v>0</v>
      </c>
      <c r="BJ112" s="18" t="s">
        <v>90</v>
      </c>
      <c r="BK112" s="144">
        <f>ROUND(I112*H112,2)</f>
        <v>0</v>
      </c>
      <c r="BL112" s="18" t="s">
        <v>4062</v>
      </c>
      <c r="BM112" s="143" t="s">
        <v>4567</v>
      </c>
    </row>
    <row r="113" spans="2:47" s="1" customFormat="1" ht="11.25">
      <c r="B113" s="33"/>
      <c r="D113" s="145" t="s">
        <v>177</v>
      </c>
      <c r="F113" s="146" t="s">
        <v>4568</v>
      </c>
      <c r="I113" s="147"/>
      <c r="L113" s="33"/>
      <c r="M113" s="197"/>
      <c r="N113" s="194"/>
      <c r="O113" s="194"/>
      <c r="P113" s="194"/>
      <c r="Q113" s="194"/>
      <c r="R113" s="194"/>
      <c r="S113" s="194"/>
      <c r="T113" s="198"/>
      <c r="AT113" s="18" t="s">
        <v>177</v>
      </c>
      <c r="AU113" s="18" t="s">
        <v>90</v>
      </c>
    </row>
    <row r="114" spans="2:12" s="1" customFormat="1" ht="6.95" customHeight="1">
      <c r="B114" s="42"/>
      <c r="C114" s="43"/>
      <c r="D114" s="43"/>
      <c r="E114" s="43"/>
      <c r="F114" s="43"/>
      <c r="G114" s="43"/>
      <c r="H114" s="43"/>
      <c r="I114" s="43"/>
      <c r="J114" s="43"/>
      <c r="K114" s="43"/>
      <c r="L114" s="33"/>
    </row>
  </sheetData>
  <sheetProtection algorithmName="SHA-512" hashValue="T6zd5WMtjKw3kRw1DRiJf8Hg8ThT/cGWkyFR31k4v6nQYsLUa6uBOavm689dtgxvfzvthc8p1bJtiThbl7kf0A==" saltValue="1UDnnCNycWIjqeMHUrk3lg73ZM2ZnXYxge+sROgYiRcto4cvQEJ+4d7PiyZFfr5f3lj/8QwuUKEWUXV69CwXlg==" spinCount="100000" sheet="1" objects="1" scenarios="1" formatColumns="0" formatRows="0" autoFilter="0"/>
  <autoFilter ref="C90:K113"/>
  <mergeCells count="12">
    <mergeCell ref="E83:H83"/>
    <mergeCell ref="L2:V2"/>
    <mergeCell ref="E50:H50"/>
    <mergeCell ref="E52:H52"/>
    <mergeCell ref="E54:H54"/>
    <mergeCell ref="E79:H79"/>
    <mergeCell ref="E81:H81"/>
    <mergeCell ref="E7:H7"/>
    <mergeCell ref="E9:H9"/>
    <mergeCell ref="E11:H11"/>
    <mergeCell ref="E20:H20"/>
    <mergeCell ref="E29:H29"/>
  </mergeCells>
  <hyperlinks>
    <hyperlink ref="F95" r:id="rId1" display="https://podminky.urs.cz/item/CS_URS_2023_02/012002000"/>
    <hyperlink ref="F97" r:id="rId2" display="https://podminky.urs.cz/item/CS_URS_2023_02/013254000"/>
    <hyperlink ref="F101" r:id="rId3" display="https://podminky.urs.cz/item/CS_URS_2023_02/030001000"/>
    <hyperlink ref="F106" r:id="rId4" display="https://podminky.urs.cz/item/CS_URS_2023_02/045002000"/>
    <hyperlink ref="F109" r:id="rId5" display="https://podminky.urs.cz/item/CS_URS_2023_02/062002000"/>
    <hyperlink ref="F113" r:id="rId6" display="https://podminky.urs.cz/item/CS_URS_2023_02/07100200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BM197"/>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136</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 customHeight="1">
      <c r="B8" s="21"/>
      <c r="D8" s="28" t="s">
        <v>138</v>
      </c>
      <c r="L8" s="21"/>
    </row>
    <row r="9" spans="2:12" s="1" customFormat="1" ht="16.5" customHeight="1">
      <c r="B9" s="33"/>
      <c r="E9" s="325" t="s">
        <v>4521</v>
      </c>
      <c r="F9" s="327"/>
      <c r="G9" s="327"/>
      <c r="H9" s="327"/>
      <c r="L9" s="33"/>
    </row>
    <row r="10" spans="2:12" s="1" customFormat="1" ht="12" customHeight="1">
      <c r="B10" s="33"/>
      <c r="D10" s="28" t="s">
        <v>495</v>
      </c>
      <c r="L10" s="33"/>
    </row>
    <row r="11" spans="2:12" s="1" customFormat="1" ht="16.5" customHeight="1">
      <c r="B11" s="33"/>
      <c r="E11" s="288" t="s">
        <v>4569</v>
      </c>
      <c r="F11" s="327"/>
      <c r="G11" s="327"/>
      <c r="H11" s="327"/>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50" t="str">
        <f>'Rekapitulace stavby'!AN8</f>
        <v>23. 11. 2023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19</v>
      </c>
      <c r="L17" s="33"/>
    </row>
    <row r="18" spans="2:12" s="1" customFormat="1" ht="6.95" customHeight="1">
      <c r="B18" s="33"/>
      <c r="L18" s="33"/>
    </row>
    <row r="19" spans="2:12" s="1" customFormat="1" ht="12" customHeight="1">
      <c r="B19" s="33"/>
      <c r="D19" s="28" t="s">
        <v>30</v>
      </c>
      <c r="I19" s="28" t="s">
        <v>26</v>
      </c>
      <c r="J19" s="29" t="str">
        <f>'Rekapitulace stavby'!AN13</f>
        <v>Vyplň údaj</v>
      </c>
      <c r="L19" s="33"/>
    </row>
    <row r="20" spans="2:12" s="1" customFormat="1" ht="18" customHeight="1">
      <c r="B20" s="33"/>
      <c r="E20" s="328" t="str">
        <f>'Rekapitulace stavby'!E14</f>
        <v>Vyplň údaj</v>
      </c>
      <c r="F20" s="294"/>
      <c r="G20" s="294"/>
      <c r="H20" s="294"/>
      <c r="I20" s="28" t="s">
        <v>29</v>
      </c>
      <c r="J20" s="29" t="str">
        <f>'Rekapitulace stavby'!AN14</f>
        <v>Vyplň údaj</v>
      </c>
      <c r="L20" s="33"/>
    </row>
    <row r="21" spans="2:12" s="1" customFormat="1" ht="6.95" customHeight="1">
      <c r="B21" s="33"/>
      <c r="L21" s="33"/>
    </row>
    <row r="22" spans="2:12" s="1" customFormat="1" ht="12" customHeight="1">
      <c r="B22" s="33"/>
      <c r="D22" s="28" t="s">
        <v>32</v>
      </c>
      <c r="I22" s="28" t="s">
        <v>26</v>
      </c>
      <c r="J22" s="26" t="s">
        <v>33</v>
      </c>
      <c r="L22" s="33"/>
    </row>
    <row r="23" spans="2:12" s="1" customFormat="1" ht="18" customHeight="1">
      <c r="B23" s="33"/>
      <c r="E23" s="26" t="s">
        <v>34</v>
      </c>
      <c r="I23" s="28" t="s">
        <v>29</v>
      </c>
      <c r="J23" s="26" t="s">
        <v>19</v>
      </c>
      <c r="L23" s="33"/>
    </row>
    <row r="24" spans="2:12" s="1" customFormat="1" ht="6.95" customHeight="1">
      <c r="B24" s="33"/>
      <c r="L24" s="33"/>
    </row>
    <row r="25" spans="2:12" s="1" customFormat="1" ht="12" customHeight="1">
      <c r="B25" s="33"/>
      <c r="D25" s="28" t="s">
        <v>36</v>
      </c>
      <c r="I25" s="28" t="s">
        <v>26</v>
      </c>
      <c r="J25" s="26" t="str">
        <f>IF('Rekapitulace stavby'!AN19="","",'Rekapitulace stavby'!AN19)</f>
        <v/>
      </c>
      <c r="L25" s="33"/>
    </row>
    <row r="26" spans="2:12" s="1" customFormat="1" ht="18" customHeight="1">
      <c r="B26" s="33"/>
      <c r="E26" s="26" t="str">
        <f>IF('Rekapitulace stavby'!E20="","",'Rekapitulace stavby'!E20)</f>
        <v xml:space="preserve"> </v>
      </c>
      <c r="I26" s="28" t="s">
        <v>29</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47.25" customHeight="1">
      <c r="B29" s="92"/>
      <c r="E29" s="299" t="s">
        <v>39</v>
      </c>
      <c r="F29" s="299"/>
      <c r="G29" s="299"/>
      <c r="H29" s="299"/>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ROUND(J93,2)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4">
        <f>ROUND((SUM(BE93:BE196)),2)</f>
        <v>0</v>
      </c>
      <c r="I35" s="94">
        <v>0.21</v>
      </c>
      <c r="J35" s="84">
        <f>ROUND(((SUM(BE93:BE196))*I35),2)</f>
        <v>0</v>
      </c>
      <c r="L35" s="33"/>
    </row>
    <row r="36" spans="2:12" s="1" customFormat="1" ht="14.45" customHeight="1">
      <c r="B36" s="33"/>
      <c r="E36" s="28" t="s">
        <v>46</v>
      </c>
      <c r="F36" s="84">
        <f>ROUND((SUM(BF93:BF196)),2)</f>
        <v>0</v>
      </c>
      <c r="I36" s="94">
        <v>0.15</v>
      </c>
      <c r="J36" s="84">
        <f>ROUND(((SUM(BF93:BF196))*I36),2)</f>
        <v>0</v>
      </c>
      <c r="L36" s="33"/>
    </row>
    <row r="37" spans="2:12" s="1" customFormat="1" ht="14.45" customHeight="1" hidden="1">
      <c r="B37" s="33"/>
      <c r="E37" s="28" t="s">
        <v>47</v>
      </c>
      <c r="F37" s="84">
        <f>ROUND((SUM(BG93:BG196)),2)</f>
        <v>0</v>
      </c>
      <c r="I37" s="94">
        <v>0.21</v>
      </c>
      <c r="J37" s="84">
        <f>0</f>
        <v>0</v>
      </c>
      <c r="L37" s="33"/>
    </row>
    <row r="38" spans="2:12" s="1" customFormat="1" ht="14.45" customHeight="1" hidden="1">
      <c r="B38" s="33"/>
      <c r="E38" s="28" t="s">
        <v>48</v>
      </c>
      <c r="F38" s="84">
        <f>ROUND((SUM(BH93:BH196)),2)</f>
        <v>0</v>
      </c>
      <c r="I38" s="94">
        <v>0.15</v>
      </c>
      <c r="J38" s="84">
        <f>0</f>
        <v>0</v>
      </c>
      <c r="L38" s="33"/>
    </row>
    <row r="39" spans="2:12" s="1" customFormat="1" ht="14.45" customHeight="1" hidden="1">
      <c r="B39" s="33"/>
      <c r="E39" s="28" t="s">
        <v>49</v>
      </c>
      <c r="F39" s="84">
        <f>ROUND((SUM(BI93:BI196)),2)</f>
        <v>0</v>
      </c>
      <c r="I39" s="94">
        <v>0</v>
      </c>
      <c r="J39" s="84">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140</v>
      </c>
      <c r="L47" s="33"/>
    </row>
    <row r="48" spans="2:12" s="1" customFormat="1" ht="6.95" customHeight="1">
      <c r="B48" s="33"/>
      <c r="L48" s="33"/>
    </row>
    <row r="49" spans="2:12" s="1" customFormat="1" ht="12" customHeight="1">
      <c r="B49" s="33"/>
      <c r="C49" s="28" t="s">
        <v>16</v>
      </c>
      <c r="L49" s="33"/>
    </row>
    <row r="50" spans="2:12" s="1" customFormat="1" ht="16.5" customHeight="1">
      <c r="B50" s="33"/>
      <c r="E50" s="325" t="str">
        <f>E7</f>
        <v>Nástavba na objektu DPS Malkovského 603</v>
      </c>
      <c r="F50" s="326"/>
      <c r="G50" s="326"/>
      <c r="H50" s="326"/>
      <c r="L50" s="33"/>
    </row>
    <row r="51" spans="2:12" ht="12" customHeight="1">
      <c r="B51" s="21"/>
      <c r="C51" s="28" t="s">
        <v>138</v>
      </c>
      <c r="L51" s="21"/>
    </row>
    <row r="52" spans="2:12" s="1" customFormat="1" ht="16.5" customHeight="1">
      <c r="B52" s="33"/>
      <c r="E52" s="325" t="s">
        <v>4521</v>
      </c>
      <c r="F52" s="327"/>
      <c r="G52" s="327"/>
      <c r="H52" s="327"/>
      <c r="L52" s="33"/>
    </row>
    <row r="53" spans="2:12" s="1" customFormat="1" ht="12" customHeight="1">
      <c r="B53" s="33"/>
      <c r="C53" s="28" t="s">
        <v>495</v>
      </c>
      <c r="L53" s="33"/>
    </row>
    <row r="54" spans="2:12" s="1" customFormat="1" ht="16.5" customHeight="1">
      <c r="B54" s="33"/>
      <c r="E54" s="288" t="str">
        <f>E11</f>
        <v>VRN 02 - Vstupní koridory</v>
      </c>
      <c r="F54" s="327"/>
      <c r="G54" s="327"/>
      <c r="H54" s="327"/>
      <c r="L54" s="33"/>
    </row>
    <row r="55" spans="2:12" s="1" customFormat="1" ht="6.95" customHeight="1">
      <c r="B55" s="33"/>
      <c r="L55" s="33"/>
    </row>
    <row r="56" spans="2:12" s="1" customFormat="1" ht="12" customHeight="1">
      <c r="B56" s="33"/>
      <c r="C56" s="28" t="s">
        <v>21</v>
      </c>
      <c r="F56" s="26" t="str">
        <f>F14</f>
        <v>Malkovského 603, Letňany</v>
      </c>
      <c r="I56" s="28" t="s">
        <v>23</v>
      </c>
      <c r="J56" s="50" t="str">
        <f>IF(J14="","",J14)</f>
        <v>23. 11. 2023</v>
      </c>
      <c r="L56" s="33"/>
    </row>
    <row r="57" spans="2:12" s="1" customFormat="1" ht="6.95" customHeight="1">
      <c r="B57" s="33"/>
      <c r="L57" s="33"/>
    </row>
    <row r="58" spans="2:12" s="1" customFormat="1" ht="25.7" customHeight="1">
      <c r="B58" s="33"/>
      <c r="C58" s="28" t="s">
        <v>25</v>
      </c>
      <c r="F58" s="26" t="str">
        <f>E17</f>
        <v>Městská část Praha 18</v>
      </c>
      <c r="I58" s="28" t="s">
        <v>32</v>
      </c>
      <c r="J58" s="31" t="str">
        <f>E23</f>
        <v>Architektonická kancelář Křivka s.r.o.</v>
      </c>
      <c r="L58" s="33"/>
    </row>
    <row r="59" spans="2:12" s="1" customFormat="1" ht="15.2" customHeight="1">
      <c r="B59" s="33"/>
      <c r="C59" s="28" t="s">
        <v>30</v>
      </c>
      <c r="F59" s="26" t="str">
        <f>IF(E20="","",E20)</f>
        <v>Vyplň údaj</v>
      </c>
      <c r="I59" s="28" t="s">
        <v>36</v>
      </c>
      <c r="J59" s="31" t="str">
        <f>E26</f>
        <v xml:space="preserve"> </v>
      </c>
      <c r="L59" s="33"/>
    </row>
    <row r="60" spans="2:12" s="1" customFormat="1" ht="10.35" customHeight="1">
      <c r="B60" s="33"/>
      <c r="L60" s="33"/>
    </row>
    <row r="61" spans="2:12" s="1" customFormat="1" ht="29.25" customHeight="1">
      <c r="B61" s="33"/>
      <c r="C61" s="101" t="s">
        <v>141</v>
      </c>
      <c r="D61" s="95"/>
      <c r="E61" s="95"/>
      <c r="F61" s="95"/>
      <c r="G61" s="95"/>
      <c r="H61" s="95"/>
      <c r="I61" s="95"/>
      <c r="J61" s="102" t="s">
        <v>142</v>
      </c>
      <c r="K61" s="95"/>
      <c r="L61" s="33"/>
    </row>
    <row r="62" spans="2:12" s="1" customFormat="1" ht="10.35" customHeight="1">
      <c r="B62" s="33"/>
      <c r="L62" s="33"/>
    </row>
    <row r="63" spans="2:47" s="1" customFormat="1" ht="22.9" customHeight="1">
      <c r="B63" s="33"/>
      <c r="C63" s="103" t="s">
        <v>72</v>
      </c>
      <c r="J63" s="64">
        <f>J93</f>
        <v>0</v>
      </c>
      <c r="L63" s="33"/>
      <c r="AU63" s="18" t="s">
        <v>143</v>
      </c>
    </row>
    <row r="64" spans="2:12" s="8" customFormat="1" ht="24.95" customHeight="1">
      <c r="B64" s="104"/>
      <c r="D64" s="105" t="s">
        <v>144</v>
      </c>
      <c r="E64" s="106"/>
      <c r="F64" s="106"/>
      <c r="G64" s="106"/>
      <c r="H64" s="106"/>
      <c r="I64" s="106"/>
      <c r="J64" s="107">
        <f>J94</f>
        <v>0</v>
      </c>
      <c r="L64" s="104"/>
    </row>
    <row r="65" spans="2:12" s="9" customFormat="1" ht="19.9" customHeight="1">
      <c r="B65" s="108"/>
      <c r="D65" s="109" t="s">
        <v>1910</v>
      </c>
      <c r="E65" s="110"/>
      <c r="F65" s="110"/>
      <c r="G65" s="110"/>
      <c r="H65" s="110"/>
      <c r="I65" s="110"/>
      <c r="J65" s="111">
        <f>J95</f>
        <v>0</v>
      </c>
      <c r="L65" s="108"/>
    </row>
    <row r="66" spans="2:12" s="9" customFormat="1" ht="19.9" customHeight="1">
      <c r="B66" s="108"/>
      <c r="D66" s="109" t="s">
        <v>145</v>
      </c>
      <c r="E66" s="110"/>
      <c r="F66" s="110"/>
      <c r="G66" s="110"/>
      <c r="H66" s="110"/>
      <c r="I66" s="110"/>
      <c r="J66" s="111">
        <f>J100</f>
        <v>0</v>
      </c>
      <c r="L66" s="108"/>
    </row>
    <row r="67" spans="2:12" s="9" customFormat="1" ht="19.9" customHeight="1">
      <c r="B67" s="108"/>
      <c r="D67" s="109" t="s">
        <v>146</v>
      </c>
      <c r="E67" s="110"/>
      <c r="F67" s="110"/>
      <c r="G67" s="110"/>
      <c r="H67" s="110"/>
      <c r="I67" s="110"/>
      <c r="J67" s="111">
        <f>J109</f>
        <v>0</v>
      </c>
      <c r="L67" s="108"/>
    </row>
    <row r="68" spans="2:12" s="8" customFormat="1" ht="24.95" customHeight="1">
      <c r="B68" s="104"/>
      <c r="D68" s="105" t="s">
        <v>147</v>
      </c>
      <c r="E68" s="106"/>
      <c r="F68" s="106"/>
      <c r="G68" s="106"/>
      <c r="H68" s="106"/>
      <c r="I68" s="106"/>
      <c r="J68" s="107">
        <f>J125</f>
        <v>0</v>
      </c>
      <c r="L68" s="104"/>
    </row>
    <row r="69" spans="2:12" s="9" customFormat="1" ht="19.9" customHeight="1">
      <c r="B69" s="108"/>
      <c r="D69" s="109" t="s">
        <v>148</v>
      </c>
      <c r="E69" s="110"/>
      <c r="F69" s="110"/>
      <c r="G69" s="110"/>
      <c r="H69" s="110"/>
      <c r="I69" s="110"/>
      <c r="J69" s="111">
        <f>J126</f>
        <v>0</v>
      </c>
      <c r="L69" s="108"/>
    </row>
    <row r="70" spans="2:12" s="9" customFormat="1" ht="19.9" customHeight="1">
      <c r="B70" s="108"/>
      <c r="D70" s="109" t="s">
        <v>4570</v>
      </c>
      <c r="E70" s="110"/>
      <c r="F70" s="110"/>
      <c r="G70" s="110"/>
      <c r="H70" s="110"/>
      <c r="I70" s="110"/>
      <c r="J70" s="111">
        <f>J140</f>
        <v>0</v>
      </c>
      <c r="L70" s="108"/>
    </row>
    <row r="71" spans="2:12" s="9" customFormat="1" ht="19.9" customHeight="1">
      <c r="B71" s="108"/>
      <c r="D71" s="109" t="s">
        <v>502</v>
      </c>
      <c r="E71" s="110"/>
      <c r="F71" s="110"/>
      <c r="G71" s="110"/>
      <c r="H71" s="110"/>
      <c r="I71" s="110"/>
      <c r="J71" s="111">
        <f>J149</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152</v>
      </c>
      <c r="L78" s="33"/>
    </row>
    <row r="79" spans="2:12" s="1" customFormat="1" ht="6.95" customHeight="1">
      <c r="B79" s="33"/>
      <c r="L79" s="33"/>
    </row>
    <row r="80" spans="2:12" s="1" customFormat="1" ht="12" customHeight="1">
      <c r="B80" s="33"/>
      <c r="C80" s="28" t="s">
        <v>16</v>
      </c>
      <c r="L80" s="33"/>
    </row>
    <row r="81" spans="2:12" s="1" customFormat="1" ht="16.5" customHeight="1">
      <c r="B81" s="33"/>
      <c r="E81" s="325" t="str">
        <f>E7</f>
        <v>Nástavba na objektu DPS Malkovského 603</v>
      </c>
      <c r="F81" s="326"/>
      <c r="G81" s="326"/>
      <c r="H81" s="326"/>
      <c r="L81" s="33"/>
    </row>
    <row r="82" spans="2:12" ht="12" customHeight="1">
      <c r="B82" s="21"/>
      <c r="C82" s="28" t="s">
        <v>138</v>
      </c>
      <c r="L82" s="21"/>
    </row>
    <row r="83" spans="2:12" s="1" customFormat="1" ht="16.5" customHeight="1">
      <c r="B83" s="33"/>
      <c r="E83" s="325" t="s">
        <v>4521</v>
      </c>
      <c r="F83" s="327"/>
      <c r="G83" s="327"/>
      <c r="H83" s="327"/>
      <c r="L83" s="33"/>
    </row>
    <row r="84" spans="2:12" s="1" customFormat="1" ht="12" customHeight="1">
      <c r="B84" s="33"/>
      <c r="C84" s="28" t="s">
        <v>495</v>
      </c>
      <c r="L84" s="33"/>
    </row>
    <row r="85" spans="2:12" s="1" customFormat="1" ht="16.5" customHeight="1">
      <c r="B85" s="33"/>
      <c r="E85" s="288" t="str">
        <f>E11</f>
        <v>VRN 02 - Vstupní koridory</v>
      </c>
      <c r="F85" s="327"/>
      <c r="G85" s="327"/>
      <c r="H85" s="327"/>
      <c r="L85" s="33"/>
    </row>
    <row r="86" spans="2:12" s="1" customFormat="1" ht="6.95" customHeight="1">
      <c r="B86" s="33"/>
      <c r="L86" s="33"/>
    </row>
    <row r="87" spans="2:12" s="1" customFormat="1" ht="12" customHeight="1">
      <c r="B87" s="33"/>
      <c r="C87" s="28" t="s">
        <v>21</v>
      </c>
      <c r="F87" s="26" t="str">
        <f>F14</f>
        <v>Malkovského 603, Letňany</v>
      </c>
      <c r="I87" s="28" t="s">
        <v>23</v>
      </c>
      <c r="J87" s="50" t="str">
        <f>IF(J14="","",J14)</f>
        <v>23. 11. 2023</v>
      </c>
      <c r="L87" s="33"/>
    </row>
    <row r="88" spans="2:12" s="1" customFormat="1" ht="6.95" customHeight="1">
      <c r="B88" s="33"/>
      <c r="L88" s="33"/>
    </row>
    <row r="89" spans="2:12" s="1" customFormat="1" ht="25.7" customHeight="1">
      <c r="B89" s="33"/>
      <c r="C89" s="28" t="s">
        <v>25</v>
      </c>
      <c r="F89" s="26" t="str">
        <f>E17</f>
        <v>Městská část Praha 18</v>
      </c>
      <c r="I89" s="28" t="s">
        <v>32</v>
      </c>
      <c r="J89" s="31" t="str">
        <f>E23</f>
        <v>Architektonická kancelář Křivka s.r.o.</v>
      </c>
      <c r="L89" s="33"/>
    </row>
    <row r="90" spans="2:12" s="1" customFormat="1" ht="15.2" customHeight="1">
      <c r="B90" s="33"/>
      <c r="C90" s="28" t="s">
        <v>30</v>
      </c>
      <c r="F90" s="26" t="str">
        <f>IF(E20="","",E20)</f>
        <v>Vyplň údaj</v>
      </c>
      <c r="I90" s="28" t="s">
        <v>36</v>
      </c>
      <c r="J90" s="31" t="str">
        <f>E26</f>
        <v xml:space="preserve"> </v>
      </c>
      <c r="L90" s="33"/>
    </row>
    <row r="91" spans="2:12" s="1" customFormat="1" ht="10.35" customHeight="1">
      <c r="B91" s="33"/>
      <c r="L91" s="33"/>
    </row>
    <row r="92" spans="2:20" s="10" customFormat="1" ht="29.25" customHeight="1">
      <c r="B92" s="112"/>
      <c r="C92" s="113" t="s">
        <v>153</v>
      </c>
      <c r="D92" s="114" t="s">
        <v>59</v>
      </c>
      <c r="E92" s="114" t="s">
        <v>55</v>
      </c>
      <c r="F92" s="114" t="s">
        <v>56</v>
      </c>
      <c r="G92" s="114" t="s">
        <v>154</v>
      </c>
      <c r="H92" s="114" t="s">
        <v>155</v>
      </c>
      <c r="I92" s="114" t="s">
        <v>156</v>
      </c>
      <c r="J92" s="114" t="s">
        <v>142</v>
      </c>
      <c r="K92" s="115" t="s">
        <v>157</v>
      </c>
      <c r="L92" s="112"/>
      <c r="M92" s="57" t="s">
        <v>19</v>
      </c>
      <c r="N92" s="58" t="s">
        <v>44</v>
      </c>
      <c r="O92" s="58" t="s">
        <v>158</v>
      </c>
      <c r="P92" s="58" t="s">
        <v>159</v>
      </c>
      <c r="Q92" s="58" t="s">
        <v>160</v>
      </c>
      <c r="R92" s="58" t="s">
        <v>161</v>
      </c>
      <c r="S92" s="58" t="s">
        <v>162</v>
      </c>
      <c r="T92" s="59" t="s">
        <v>163</v>
      </c>
    </row>
    <row r="93" spans="2:63" s="1" customFormat="1" ht="22.9" customHeight="1">
      <c r="B93" s="33"/>
      <c r="C93" s="62" t="s">
        <v>164</v>
      </c>
      <c r="J93" s="116">
        <f>BK93</f>
        <v>0</v>
      </c>
      <c r="L93" s="33"/>
      <c r="M93" s="60"/>
      <c r="N93" s="51"/>
      <c r="O93" s="51"/>
      <c r="P93" s="117">
        <f>P94+P125</f>
        <v>0</v>
      </c>
      <c r="Q93" s="51"/>
      <c r="R93" s="117">
        <f>R94+R125</f>
        <v>3.9300153100000004</v>
      </c>
      <c r="S93" s="51"/>
      <c r="T93" s="118">
        <f>T94+T125</f>
        <v>4.373716000000001</v>
      </c>
      <c r="AT93" s="18" t="s">
        <v>73</v>
      </c>
      <c r="AU93" s="18" t="s">
        <v>143</v>
      </c>
      <c r="BK93" s="119">
        <f>BK94+BK125</f>
        <v>0</v>
      </c>
    </row>
    <row r="94" spans="2:63" s="11" customFormat="1" ht="25.9" customHeight="1">
      <c r="B94" s="120"/>
      <c r="D94" s="121" t="s">
        <v>73</v>
      </c>
      <c r="E94" s="122" t="s">
        <v>165</v>
      </c>
      <c r="F94" s="122" t="s">
        <v>166</v>
      </c>
      <c r="I94" s="123"/>
      <c r="J94" s="124">
        <f>BK94</f>
        <v>0</v>
      </c>
      <c r="L94" s="120"/>
      <c r="M94" s="125"/>
      <c r="P94" s="126">
        <f>P95+P100+P109</f>
        <v>0</v>
      </c>
      <c r="R94" s="126">
        <f>R95+R100+R109</f>
        <v>0.0924</v>
      </c>
      <c r="T94" s="127">
        <f>T95+T100+T109</f>
        <v>0.0812</v>
      </c>
      <c r="AR94" s="121" t="s">
        <v>82</v>
      </c>
      <c r="AT94" s="128" t="s">
        <v>73</v>
      </c>
      <c r="AU94" s="128" t="s">
        <v>74</v>
      </c>
      <c r="AY94" s="121" t="s">
        <v>167</v>
      </c>
      <c r="BK94" s="129">
        <f>BK95+BK100+BK109</f>
        <v>0</v>
      </c>
    </row>
    <row r="95" spans="2:63" s="11" customFormat="1" ht="22.9" customHeight="1">
      <c r="B95" s="120"/>
      <c r="D95" s="121" t="s">
        <v>73</v>
      </c>
      <c r="E95" s="130" t="s">
        <v>90</v>
      </c>
      <c r="F95" s="130" t="s">
        <v>2042</v>
      </c>
      <c r="I95" s="123"/>
      <c r="J95" s="131">
        <f>BK95</f>
        <v>0</v>
      </c>
      <c r="L95" s="120"/>
      <c r="M95" s="125"/>
      <c r="P95" s="126">
        <f>SUM(P96:P99)</f>
        <v>0</v>
      </c>
      <c r="R95" s="126">
        <f>SUM(R96:R99)</f>
        <v>0.0924</v>
      </c>
      <c r="T95" s="127">
        <f>SUM(T96:T99)</f>
        <v>0.0812</v>
      </c>
      <c r="AR95" s="121" t="s">
        <v>82</v>
      </c>
      <c r="AT95" s="128" t="s">
        <v>73</v>
      </c>
      <c r="AU95" s="128" t="s">
        <v>82</v>
      </c>
      <c r="AY95" s="121" t="s">
        <v>167</v>
      </c>
      <c r="BK95" s="129">
        <f>SUM(BK96:BK99)</f>
        <v>0</v>
      </c>
    </row>
    <row r="96" spans="2:65" s="1" customFormat="1" ht="16.5" customHeight="1">
      <c r="B96" s="33"/>
      <c r="C96" s="132" t="s">
        <v>82</v>
      </c>
      <c r="D96" s="132" t="s">
        <v>170</v>
      </c>
      <c r="E96" s="133" t="s">
        <v>4571</v>
      </c>
      <c r="F96" s="134" t="s">
        <v>4572</v>
      </c>
      <c r="G96" s="135" t="s">
        <v>312</v>
      </c>
      <c r="H96" s="136">
        <v>28</v>
      </c>
      <c r="I96" s="137"/>
      <c r="J96" s="138">
        <f>ROUND(I96*H96,2)</f>
        <v>0</v>
      </c>
      <c r="K96" s="134" t="s">
        <v>19</v>
      </c>
      <c r="L96" s="33"/>
      <c r="M96" s="139" t="s">
        <v>19</v>
      </c>
      <c r="N96" s="140" t="s">
        <v>46</v>
      </c>
      <c r="P96" s="141">
        <f>O96*H96</f>
        <v>0</v>
      </c>
      <c r="Q96" s="141">
        <v>0.0033</v>
      </c>
      <c r="R96" s="141">
        <f>Q96*H96</f>
        <v>0.0924</v>
      </c>
      <c r="S96" s="141">
        <v>0</v>
      </c>
      <c r="T96" s="142">
        <f>S96*H96</f>
        <v>0</v>
      </c>
      <c r="AR96" s="143" t="s">
        <v>175</v>
      </c>
      <c r="AT96" s="143" t="s">
        <v>170</v>
      </c>
      <c r="AU96" s="143" t="s">
        <v>90</v>
      </c>
      <c r="AY96" s="18" t="s">
        <v>167</v>
      </c>
      <c r="BE96" s="144">
        <f>IF(N96="základní",J96,0)</f>
        <v>0</v>
      </c>
      <c r="BF96" s="144">
        <f>IF(N96="snížená",J96,0)</f>
        <v>0</v>
      </c>
      <c r="BG96" s="144">
        <f>IF(N96="zákl. přenesená",J96,0)</f>
        <v>0</v>
      </c>
      <c r="BH96" s="144">
        <f>IF(N96="sníž. přenesená",J96,0)</f>
        <v>0</v>
      </c>
      <c r="BI96" s="144">
        <f>IF(N96="nulová",J96,0)</f>
        <v>0</v>
      </c>
      <c r="BJ96" s="18" t="s">
        <v>90</v>
      </c>
      <c r="BK96" s="144">
        <f>ROUND(I96*H96,2)</f>
        <v>0</v>
      </c>
      <c r="BL96" s="18" t="s">
        <v>175</v>
      </c>
      <c r="BM96" s="143" t="s">
        <v>4573</v>
      </c>
    </row>
    <row r="97" spans="2:65" s="1" customFormat="1" ht="16.5" customHeight="1">
      <c r="B97" s="33"/>
      <c r="C97" s="132" t="s">
        <v>90</v>
      </c>
      <c r="D97" s="132" t="s">
        <v>170</v>
      </c>
      <c r="E97" s="133" t="s">
        <v>4574</v>
      </c>
      <c r="F97" s="134" t="s">
        <v>4575</v>
      </c>
      <c r="G97" s="135" t="s">
        <v>312</v>
      </c>
      <c r="H97" s="136">
        <v>28</v>
      </c>
      <c r="I97" s="137"/>
      <c r="J97" s="138">
        <f>ROUND(I97*H97,2)</f>
        <v>0</v>
      </c>
      <c r="K97" s="134" t="s">
        <v>174</v>
      </c>
      <c r="L97" s="33"/>
      <c r="M97" s="139" t="s">
        <v>19</v>
      </c>
      <c r="N97" s="140" t="s">
        <v>46</v>
      </c>
      <c r="P97" s="141">
        <f>O97*H97</f>
        <v>0</v>
      </c>
      <c r="Q97" s="141">
        <v>0</v>
      </c>
      <c r="R97" s="141">
        <f>Q97*H97</f>
        <v>0</v>
      </c>
      <c r="S97" s="141">
        <v>0.0029</v>
      </c>
      <c r="T97" s="142">
        <f>S97*H97</f>
        <v>0.0812</v>
      </c>
      <c r="AR97" s="143" t="s">
        <v>175</v>
      </c>
      <c r="AT97" s="143" t="s">
        <v>170</v>
      </c>
      <c r="AU97" s="143" t="s">
        <v>90</v>
      </c>
      <c r="AY97" s="18" t="s">
        <v>167</v>
      </c>
      <c r="BE97" s="144">
        <f>IF(N97="základní",J97,0)</f>
        <v>0</v>
      </c>
      <c r="BF97" s="144">
        <f>IF(N97="snížená",J97,0)</f>
        <v>0</v>
      </c>
      <c r="BG97" s="144">
        <f>IF(N97="zákl. přenesená",J97,0)</f>
        <v>0</v>
      </c>
      <c r="BH97" s="144">
        <f>IF(N97="sníž. přenesená",J97,0)</f>
        <v>0</v>
      </c>
      <c r="BI97" s="144">
        <f>IF(N97="nulová",J97,0)</f>
        <v>0</v>
      </c>
      <c r="BJ97" s="18" t="s">
        <v>90</v>
      </c>
      <c r="BK97" s="144">
        <f>ROUND(I97*H97,2)</f>
        <v>0</v>
      </c>
      <c r="BL97" s="18" t="s">
        <v>175</v>
      </c>
      <c r="BM97" s="143" t="s">
        <v>4576</v>
      </c>
    </row>
    <row r="98" spans="2:47" s="1" customFormat="1" ht="11.25">
      <c r="B98" s="33"/>
      <c r="D98" s="145" t="s">
        <v>177</v>
      </c>
      <c r="F98" s="146" t="s">
        <v>4577</v>
      </c>
      <c r="I98" s="147"/>
      <c r="L98" s="33"/>
      <c r="M98" s="148"/>
      <c r="T98" s="54"/>
      <c r="AT98" s="18" t="s">
        <v>177</v>
      </c>
      <c r="AU98" s="18" t="s">
        <v>90</v>
      </c>
    </row>
    <row r="99" spans="2:65" s="1" customFormat="1" ht="21.75" customHeight="1">
      <c r="B99" s="33"/>
      <c r="C99" s="132" t="s">
        <v>103</v>
      </c>
      <c r="D99" s="132" t="s">
        <v>170</v>
      </c>
      <c r="E99" s="133" t="s">
        <v>4578</v>
      </c>
      <c r="F99" s="134" t="s">
        <v>4579</v>
      </c>
      <c r="G99" s="135" t="s">
        <v>382</v>
      </c>
      <c r="H99" s="136">
        <v>1</v>
      </c>
      <c r="I99" s="137"/>
      <c r="J99" s="138">
        <f>ROUND(I99*H99,2)</f>
        <v>0</v>
      </c>
      <c r="K99" s="134" t="s">
        <v>19</v>
      </c>
      <c r="L99" s="33"/>
      <c r="M99" s="139" t="s">
        <v>19</v>
      </c>
      <c r="N99" s="140" t="s">
        <v>46</v>
      </c>
      <c r="P99" s="141">
        <f>O99*H99</f>
        <v>0</v>
      </c>
      <c r="Q99" s="141">
        <v>0</v>
      </c>
      <c r="R99" s="141">
        <f>Q99*H99</f>
        <v>0</v>
      </c>
      <c r="S99" s="141">
        <v>0</v>
      </c>
      <c r="T99" s="142">
        <f>S99*H99</f>
        <v>0</v>
      </c>
      <c r="AR99" s="143" t="s">
        <v>175</v>
      </c>
      <c r="AT99" s="143" t="s">
        <v>170</v>
      </c>
      <c r="AU99" s="143" t="s">
        <v>90</v>
      </c>
      <c r="AY99" s="18" t="s">
        <v>167</v>
      </c>
      <c r="BE99" s="144">
        <f>IF(N99="základní",J99,0)</f>
        <v>0</v>
      </c>
      <c r="BF99" s="144">
        <f>IF(N99="snížená",J99,0)</f>
        <v>0</v>
      </c>
      <c r="BG99" s="144">
        <f>IF(N99="zákl. přenesená",J99,0)</f>
        <v>0</v>
      </c>
      <c r="BH99" s="144">
        <f>IF(N99="sníž. přenesená",J99,0)</f>
        <v>0</v>
      </c>
      <c r="BI99" s="144">
        <f>IF(N99="nulová",J99,0)</f>
        <v>0</v>
      </c>
      <c r="BJ99" s="18" t="s">
        <v>90</v>
      </c>
      <c r="BK99" s="144">
        <f>ROUND(I99*H99,2)</f>
        <v>0</v>
      </c>
      <c r="BL99" s="18" t="s">
        <v>175</v>
      </c>
      <c r="BM99" s="143" t="s">
        <v>4580</v>
      </c>
    </row>
    <row r="100" spans="2:63" s="11" customFormat="1" ht="22.9" customHeight="1">
      <c r="B100" s="120"/>
      <c r="D100" s="121" t="s">
        <v>73</v>
      </c>
      <c r="E100" s="130" t="s">
        <v>168</v>
      </c>
      <c r="F100" s="130" t="s">
        <v>169</v>
      </c>
      <c r="I100" s="123"/>
      <c r="J100" s="131">
        <f>BK100</f>
        <v>0</v>
      </c>
      <c r="L100" s="120"/>
      <c r="M100" s="125"/>
      <c r="P100" s="126">
        <f>SUM(P101:P108)</f>
        <v>0</v>
      </c>
      <c r="R100" s="126">
        <f>SUM(R101:R108)</f>
        <v>0</v>
      </c>
      <c r="T100" s="127">
        <f>SUM(T101:T108)</f>
        <v>0</v>
      </c>
      <c r="AR100" s="121" t="s">
        <v>82</v>
      </c>
      <c r="AT100" s="128" t="s">
        <v>73</v>
      </c>
      <c r="AU100" s="128" t="s">
        <v>82</v>
      </c>
      <c r="AY100" s="121" t="s">
        <v>167</v>
      </c>
      <c r="BK100" s="129">
        <f>SUM(BK101:BK108)</f>
        <v>0</v>
      </c>
    </row>
    <row r="101" spans="2:65" s="1" customFormat="1" ht="21.75" customHeight="1">
      <c r="B101" s="33"/>
      <c r="C101" s="132" t="s">
        <v>175</v>
      </c>
      <c r="D101" s="132" t="s">
        <v>170</v>
      </c>
      <c r="E101" s="133" t="s">
        <v>4581</v>
      </c>
      <c r="F101" s="134" t="s">
        <v>4582</v>
      </c>
      <c r="G101" s="135" t="s">
        <v>173</v>
      </c>
      <c r="H101" s="136">
        <v>142.32</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175</v>
      </c>
      <c r="AT101" s="143" t="s">
        <v>170</v>
      </c>
      <c r="AU101" s="143" t="s">
        <v>90</v>
      </c>
      <c r="AY101" s="18" t="s">
        <v>167</v>
      </c>
      <c r="BE101" s="144">
        <f>IF(N101="základní",J101,0)</f>
        <v>0</v>
      </c>
      <c r="BF101" s="144">
        <f>IF(N101="snížená",J101,0)</f>
        <v>0</v>
      </c>
      <c r="BG101" s="144">
        <f>IF(N101="zákl. přenesená",J101,0)</f>
        <v>0</v>
      </c>
      <c r="BH101" s="144">
        <f>IF(N101="sníž. přenesená",J101,0)</f>
        <v>0</v>
      </c>
      <c r="BI101" s="144">
        <f>IF(N101="nulová",J101,0)</f>
        <v>0</v>
      </c>
      <c r="BJ101" s="18" t="s">
        <v>90</v>
      </c>
      <c r="BK101" s="144">
        <f>ROUND(I101*H101,2)</f>
        <v>0</v>
      </c>
      <c r="BL101" s="18" t="s">
        <v>175</v>
      </c>
      <c r="BM101" s="143" t="s">
        <v>4583</v>
      </c>
    </row>
    <row r="102" spans="2:51" s="13" customFormat="1" ht="11.25">
      <c r="B102" s="156"/>
      <c r="D102" s="150" t="s">
        <v>179</v>
      </c>
      <c r="E102" s="157" t="s">
        <v>19</v>
      </c>
      <c r="F102" s="158" t="s">
        <v>4584</v>
      </c>
      <c r="H102" s="159">
        <v>67.2</v>
      </c>
      <c r="I102" s="160"/>
      <c r="L102" s="156"/>
      <c r="M102" s="161"/>
      <c r="T102" s="162"/>
      <c r="AT102" s="157" t="s">
        <v>179</v>
      </c>
      <c r="AU102" s="157" t="s">
        <v>90</v>
      </c>
      <c r="AV102" s="13" t="s">
        <v>90</v>
      </c>
      <c r="AW102" s="13" t="s">
        <v>35</v>
      </c>
      <c r="AX102" s="13" t="s">
        <v>74</v>
      </c>
      <c r="AY102" s="157" t="s">
        <v>167</v>
      </c>
    </row>
    <row r="103" spans="2:51" s="13" customFormat="1" ht="11.25">
      <c r="B103" s="156"/>
      <c r="D103" s="150" t="s">
        <v>179</v>
      </c>
      <c r="E103" s="157" t="s">
        <v>19</v>
      </c>
      <c r="F103" s="158" t="s">
        <v>4585</v>
      </c>
      <c r="H103" s="159">
        <v>4.8</v>
      </c>
      <c r="I103" s="160"/>
      <c r="L103" s="156"/>
      <c r="M103" s="161"/>
      <c r="T103" s="162"/>
      <c r="AT103" s="157" t="s">
        <v>179</v>
      </c>
      <c r="AU103" s="157" t="s">
        <v>90</v>
      </c>
      <c r="AV103" s="13" t="s">
        <v>90</v>
      </c>
      <c r="AW103" s="13" t="s">
        <v>35</v>
      </c>
      <c r="AX103" s="13" t="s">
        <v>74</v>
      </c>
      <c r="AY103" s="157" t="s">
        <v>167</v>
      </c>
    </row>
    <row r="104" spans="2:51" s="13" customFormat="1" ht="11.25">
      <c r="B104" s="156"/>
      <c r="D104" s="150" t="s">
        <v>179</v>
      </c>
      <c r="E104" s="157" t="s">
        <v>19</v>
      </c>
      <c r="F104" s="158" t="s">
        <v>4586</v>
      </c>
      <c r="H104" s="159">
        <v>2.88</v>
      </c>
      <c r="I104" s="160"/>
      <c r="L104" s="156"/>
      <c r="M104" s="161"/>
      <c r="T104" s="162"/>
      <c r="AT104" s="157" t="s">
        <v>179</v>
      </c>
      <c r="AU104" s="157" t="s">
        <v>90</v>
      </c>
      <c r="AV104" s="13" t="s">
        <v>90</v>
      </c>
      <c r="AW104" s="13" t="s">
        <v>35</v>
      </c>
      <c r="AX104" s="13" t="s">
        <v>74</v>
      </c>
      <c r="AY104" s="157" t="s">
        <v>167</v>
      </c>
    </row>
    <row r="105" spans="2:51" s="13" customFormat="1" ht="11.25">
      <c r="B105" s="156"/>
      <c r="D105" s="150" t="s">
        <v>179</v>
      </c>
      <c r="E105" s="157" t="s">
        <v>19</v>
      </c>
      <c r="F105" s="158" t="s">
        <v>4587</v>
      </c>
      <c r="H105" s="159">
        <v>49.92</v>
      </c>
      <c r="I105" s="160"/>
      <c r="L105" s="156"/>
      <c r="M105" s="161"/>
      <c r="T105" s="162"/>
      <c r="AT105" s="157" t="s">
        <v>179</v>
      </c>
      <c r="AU105" s="157" t="s">
        <v>90</v>
      </c>
      <c r="AV105" s="13" t="s">
        <v>90</v>
      </c>
      <c r="AW105" s="13" t="s">
        <v>35</v>
      </c>
      <c r="AX105" s="13" t="s">
        <v>74</v>
      </c>
      <c r="AY105" s="157" t="s">
        <v>167</v>
      </c>
    </row>
    <row r="106" spans="2:51" s="13" customFormat="1" ht="11.25">
      <c r="B106" s="156"/>
      <c r="D106" s="150" t="s">
        <v>179</v>
      </c>
      <c r="E106" s="157" t="s">
        <v>19</v>
      </c>
      <c r="F106" s="158" t="s">
        <v>4588</v>
      </c>
      <c r="H106" s="159">
        <v>2.16</v>
      </c>
      <c r="I106" s="160"/>
      <c r="L106" s="156"/>
      <c r="M106" s="161"/>
      <c r="T106" s="162"/>
      <c r="AT106" s="157" t="s">
        <v>179</v>
      </c>
      <c r="AU106" s="157" t="s">
        <v>90</v>
      </c>
      <c r="AV106" s="13" t="s">
        <v>90</v>
      </c>
      <c r="AW106" s="13" t="s">
        <v>35</v>
      </c>
      <c r="AX106" s="13" t="s">
        <v>74</v>
      </c>
      <c r="AY106" s="157" t="s">
        <v>167</v>
      </c>
    </row>
    <row r="107" spans="2:51" s="13" customFormat="1" ht="11.25">
      <c r="B107" s="156"/>
      <c r="D107" s="150" t="s">
        <v>179</v>
      </c>
      <c r="E107" s="157" t="s">
        <v>19</v>
      </c>
      <c r="F107" s="158" t="s">
        <v>354</v>
      </c>
      <c r="H107" s="159">
        <v>15.36</v>
      </c>
      <c r="I107" s="160"/>
      <c r="L107" s="156"/>
      <c r="M107" s="161"/>
      <c r="T107" s="162"/>
      <c r="AT107" s="157" t="s">
        <v>179</v>
      </c>
      <c r="AU107" s="157" t="s">
        <v>90</v>
      </c>
      <c r="AV107" s="13" t="s">
        <v>90</v>
      </c>
      <c r="AW107" s="13" t="s">
        <v>35</v>
      </c>
      <c r="AX107" s="13" t="s">
        <v>74</v>
      </c>
      <c r="AY107" s="157" t="s">
        <v>167</v>
      </c>
    </row>
    <row r="108" spans="2:51" s="14" customFormat="1" ht="11.25">
      <c r="B108" s="163"/>
      <c r="D108" s="150" t="s">
        <v>179</v>
      </c>
      <c r="E108" s="164" t="s">
        <v>19</v>
      </c>
      <c r="F108" s="165" t="s">
        <v>200</v>
      </c>
      <c r="H108" s="166">
        <v>142.32</v>
      </c>
      <c r="I108" s="167"/>
      <c r="L108" s="163"/>
      <c r="M108" s="168"/>
      <c r="T108" s="169"/>
      <c r="AT108" s="164" t="s">
        <v>179</v>
      </c>
      <c r="AU108" s="164" t="s">
        <v>90</v>
      </c>
      <c r="AV108" s="14" t="s">
        <v>175</v>
      </c>
      <c r="AW108" s="14" t="s">
        <v>35</v>
      </c>
      <c r="AX108" s="14" t="s">
        <v>82</v>
      </c>
      <c r="AY108" s="164" t="s">
        <v>167</v>
      </c>
    </row>
    <row r="109" spans="2:63" s="11" customFormat="1" ht="22.9" customHeight="1">
      <c r="B109" s="120"/>
      <c r="D109" s="121" t="s">
        <v>73</v>
      </c>
      <c r="E109" s="130" t="s">
        <v>384</v>
      </c>
      <c r="F109" s="130" t="s">
        <v>385</v>
      </c>
      <c r="I109" s="123"/>
      <c r="J109" s="131">
        <f>BK109</f>
        <v>0</v>
      </c>
      <c r="L109" s="120"/>
      <c r="M109" s="125"/>
      <c r="P109" s="126">
        <f>SUM(P110:P124)</f>
        <v>0</v>
      </c>
      <c r="R109" s="126">
        <f>SUM(R110:R124)</f>
        <v>0</v>
      </c>
      <c r="T109" s="127">
        <f>SUM(T110:T124)</f>
        <v>0</v>
      </c>
      <c r="AR109" s="121" t="s">
        <v>82</v>
      </c>
      <c r="AT109" s="128" t="s">
        <v>73</v>
      </c>
      <c r="AU109" s="128" t="s">
        <v>82</v>
      </c>
      <c r="AY109" s="121" t="s">
        <v>167</v>
      </c>
      <c r="BK109" s="129">
        <f>SUM(BK110:BK124)</f>
        <v>0</v>
      </c>
    </row>
    <row r="110" spans="2:65" s="1" customFormat="1" ht="24.2" customHeight="1">
      <c r="B110" s="33"/>
      <c r="C110" s="132" t="s">
        <v>215</v>
      </c>
      <c r="D110" s="132" t="s">
        <v>170</v>
      </c>
      <c r="E110" s="133" t="s">
        <v>4589</v>
      </c>
      <c r="F110" s="134" t="s">
        <v>4590</v>
      </c>
      <c r="G110" s="135" t="s">
        <v>389</v>
      </c>
      <c r="H110" s="136">
        <v>4.374</v>
      </c>
      <c r="I110" s="137"/>
      <c r="J110" s="138">
        <f>ROUND(I110*H110,2)</f>
        <v>0</v>
      </c>
      <c r="K110" s="134" t="s">
        <v>174</v>
      </c>
      <c r="L110" s="33"/>
      <c r="M110" s="139" t="s">
        <v>19</v>
      </c>
      <c r="N110" s="140" t="s">
        <v>46</v>
      </c>
      <c r="P110" s="141">
        <f>O110*H110</f>
        <v>0</v>
      </c>
      <c r="Q110" s="141">
        <v>0</v>
      </c>
      <c r="R110" s="141">
        <f>Q110*H110</f>
        <v>0</v>
      </c>
      <c r="S110" s="141">
        <v>0</v>
      </c>
      <c r="T110" s="142">
        <f>S110*H110</f>
        <v>0</v>
      </c>
      <c r="AR110" s="143" t="s">
        <v>175</v>
      </c>
      <c r="AT110" s="143" t="s">
        <v>170</v>
      </c>
      <c r="AU110" s="143" t="s">
        <v>90</v>
      </c>
      <c r="AY110" s="18" t="s">
        <v>167</v>
      </c>
      <c r="BE110" s="144">
        <f>IF(N110="základní",J110,0)</f>
        <v>0</v>
      </c>
      <c r="BF110" s="144">
        <f>IF(N110="snížená",J110,0)</f>
        <v>0</v>
      </c>
      <c r="BG110" s="144">
        <f>IF(N110="zákl. přenesená",J110,0)</f>
        <v>0</v>
      </c>
      <c r="BH110" s="144">
        <f>IF(N110="sníž. přenesená",J110,0)</f>
        <v>0</v>
      </c>
      <c r="BI110" s="144">
        <f>IF(N110="nulová",J110,0)</f>
        <v>0</v>
      </c>
      <c r="BJ110" s="18" t="s">
        <v>90</v>
      </c>
      <c r="BK110" s="144">
        <f>ROUND(I110*H110,2)</f>
        <v>0</v>
      </c>
      <c r="BL110" s="18" t="s">
        <v>175</v>
      </c>
      <c r="BM110" s="143" t="s">
        <v>4591</v>
      </c>
    </row>
    <row r="111" spans="2:47" s="1" customFormat="1" ht="11.25">
      <c r="B111" s="33"/>
      <c r="D111" s="145" t="s">
        <v>177</v>
      </c>
      <c r="F111" s="146" t="s">
        <v>4592</v>
      </c>
      <c r="I111" s="147"/>
      <c r="L111" s="33"/>
      <c r="M111" s="148"/>
      <c r="T111" s="54"/>
      <c r="AT111" s="18" t="s">
        <v>177</v>
      </c>
      <c r="AU111" s="18" t="s">
        <v>90</v>
      </c>
    </row>
    <row r="112" spans="2:65" s="1" customFormat="1" ht="21.75" customHeight="1">
      <c r="B112" s="33"/>
      <c r="C112" s="132" t="s">
        <v>223</v>
      </c>
      <c r="D112" s="132" t="s">
        <v>170</v>
      </c>
      <c r="E112" s="133" t="s">
        <v>393</v>
      </c>
      <c r="F112" s="134" t="s">
        <v>394</v>
      </c>
      <c r="G112" s="135" t="s">
        <v>389</v>
      </c>
      <c r="H112" s="136">
        <v>4.374</v>
      </c>
      <c r="I112" s="137"/>
      <c r="J112" s="138">
        <f>ROUND(I112*H112,2)</f>
        <v>0</v>
      </c>
      <c r="K112" s="134" t="s">
        <v>174</v>
      </c>
      <c r="L112" s="33"/>
      <c r="M112" s="139" t="s">
        <v>19</v>
      </c>
      <c r="N112" s="140" t="s">
        <v>46</v>
      </c>
      <c r="P112" s="141">
        <f>O112*H112</f>
        <v>0</v>
      </c>
      <c r="Q112" s="141">
        <v>0</v>
      </c>
      <c r="R112" s="141">
        <f>Q112*H112</f>
        <v>0</v>
      </c>
      <c r="S112" s="141">
        <v>0</v>
      </c>
      <c r="T112" s="142">
        <f>S112*H112</f>
        <v>0</v>
      </c>
      <c r="AR112" s="143" t="s">
        <v>175</v>
      </c>
      <c r="AT112" s="143" t="s">
        <v>170</v>
      </c>
      <c r="AU112" s="143" t="s">
        <v>90</v>
      </c>
      <c r="AY112" s="18" t="s">
        <v>167</v>
      </c>
      <c r="BE112" s="144">
        <f>IF(N112="základní",J112,0)</f>
        <v>0</v>
      </c>
      <c r="BF112" s="144">
        <f>IF(N112="snížená",J112,0)</f>
        <v>0</v>
      </c>
      <c r="BG112" s="144">
        <f>IF(N112="zákl. přenesená",J112,0)</f>
        <v>0</v>
      </c>
      <c r="BH112" s="144">
        <f>IF(N112="sníž. přenesená",J112,0)</f>
        <v>0</v>
      </c>
      <c r="BI112" s="144">
        <f>IF(N112="nulová",J112,0)</f>
        <v>0</v>
      </c>
      <c r="BJ112" s="18" t="s">
        <v>90</v>
      </c>
      <c r="BK112" s="144">
        <f>ROUND(I112*H112,2)</f>
        <v>0</v>
      </c>
      <c r="BL112" s="18" t="s">
        <v>175</v>
      </c>
      <c r="BM112" s="143" t="s">
        <v>4593</v>
      </c>
    </row>
    <row r="113" spans="2:47" s="1" customFormat="1" ht="11.25">
      <c r="B113" s="33"/>
      <c r="D113" s="145" t="s">
        <v>177</v>
      </c>
      <c r="F113" s="146" t="s">
        <v>396</v>
      </c>
      <c r="I113" s="147"/>
      <c r="L113" s="33"/>
      <c r="M113" s="148"/>
      <c r="T113" s="54"/>
      <c r="AT113" s="18" t="s">
        <v>177</v>
      </c>
      <c r="AU113" s="18" t="s">
        <v>90</v>
      </c>
    </row>
    <row r="114" spans="2:65" s="1" customFormat="1" ht="24.2" customHeight="1">
      <c r="B114" s="33"/>
      <c r="C114" s="132" t="s">
        <v>230</v>
      </c>
      <c r="D114" s="132" t="s">
        <v>170</v>
      </c>
      <c r="E114" s="133" t="s">
        <v>398</v>
      </c>
      <c r="F114" s="134" t="s">
        <v>399</v>
      </c>
      <c r="G114" s="135" t="s">
        <v>389</v>
      </c>
      <c r="H114" s="136">
        <v>39.366</v>
      </c>
      <c r="I114" s="137"/>
      <c r="J114" s="138">
        <f>ROUND(I114*H114,2)</f>
        <v>0</v>
      </c>
      <c r="K114" s="134" t="s">
        <v>174</v>
      </c>
      <c r="L114" s="33"/>
      <c r="M114" s="139" t="s">
        <v>19</v>
      </c>
      <c r="N114" s="140" t="s">
        <v>46</v>
      </c>
      <c r="P114" s="141">
        <f>O114*H114</f>
        <v>0</v>
      </c>
      <c r="Q114" s="141">
        <v>0</v>
      </c>
      <c r="R114" s="141">
        <f>Q114*H114</f>
        <v>0</v>
      </c>
      <c r="S114" s="141">
        <v>0</v>
      </c>
      <c r="T114" s="142">
        <f>S114*H114</f>
        <v>0</v>
      </c>
      <c r="AR114" s="143" t="s">
        <v>175</v>
      </c>
      <c r="AT114" s="143" t="s">
        <v>170</v>
      </c>
      <c r="AU114" s="143" t="s">
        <v>90</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175</v>
      </c>
      <c r="BM114" s="143" t="s">
        <v>4594</v>
      </c>
    </row>
    <row r="115" spans="2:47" s="1" customFormat="1" ht="11.25">
      <c r="B115" s="33"/>
      <c r="D115" s="145" t="s">
        <v>177</v>
      </c>
      <c r="F115" s="146" t="s">
        <v>401</v>
      </c>
      <c r="I115" s="147"/>
      <c r="L115" s="33"/>
      <c r="M115" s="148"/>
      <c r="T115" s="54"/>
      <c r="AT115" s="18" t="s">
        <v>177</v>
      </c>
      <c r="AU115" s="18" t="s">
        <v>90</v>
      </c>
    </row>
    <row r="116" spans="2:51" s="13" customFormat="1" ht="11.25">
      <c r="B116" s="156"/>
      <c r="D116" s="150" t="s">
        <v>179</v>
      </c>
      <c r="E116" s="157" t="s">
        <v>19</v>
      </c>
      <c r="F116" s="158" t="s">
        <v>4595</v>
      </c>
      <c r="H116" s="159">
        <v>39.366</v>
      </c>
      <c r="I116" s="160"/>
      <c r="L116" s="156"/>
      <c r="M116" s="161"/>
      <c r="T116" s="162"/>
      <c r="AT116" s="157" t="s">
        <v>179</v>
      </c>
      <c r="AU116" s="157" t="s">
        <v>90</v>
      </c>
      <c r="AV116" s="13" t="s">
        <v>90</v>
      </c>
      <c r="AW116" s="13" t="s">
        <v>35</v>
      </c>
      <c r="AX116" s="13" t="s">
        <v>74</v>
      </c>
      <c r="AY116" s="157" t="s">
        <v>167</v>
      </c>
    </row>
    <row r="117" spans="2:51" s="14" customFormat="1" ht="11.25">
      <c r="B117" s="163"/>
      <c r="D117" s="150" t="s">
        <v>179</v>
      </c>
      <c r="E117" s="164" t="s">
        <v>19</v>
      </c>
      <c r="F117" s="165" t="s">
        <v>200</v>
      </c>
      <c r="H117" s="166">
        <v>39.366</v>
      </c>
      <c r="I117" s="167"/>
      <c r="L117" s="163"/>
      <c r="M117" s="168"/>
      <c r="T117" s="169"/>
      <c r="AT117" s="164" t="s">
        <v>179</v>
      </c>
      <c r="AU117" s="164" t="s">
        <v>90</v>
      </c>
      <c r="AV117" s="14" t="s">
        <v>175</v>
      </c>
      <c r="AW117" s="14" t="s">
        <v>35</v>
      </c>
      <c r="AX117" s="14" t="s">
        <v>82</v>
      </c>
      <c r="AY117" s="164" t="s">
        <v>167</v>
      </c>
    </row>
    <row r="118" spans="2:65" s="1" customFormat="1" ht="24.2" customHeight="1">
      <c r="B118" s="33"/>
      <c r="C118" s="132" t="s">
        <v>235</v>
      </c>
      <c r="D118" s="132" t="s">
        <v>170</v>
      </c>
      <c r="E118" s="133" t="s">
        <v>4596</v>
      </c>
      <c r="F118" s="134" t="s">
        <v>4597</v>
      </c>
      <c r="G118" s="135" t="s">
        <v>389</v>
      </c>
      <c r="H118" s="136">
        <v>4.056</v>
      </c>
      <c r="I118" s="137"/>
      <c r="J118" s="138">
        <f>ROUND(I118*H118,2)</f>
        <v>0</v>
      </c>
      <c r="K118" s="134" t="s">
        <v>174</v>
      </c>
      <c r="L118" s="33"/>
      <c r="M118" s="139" t="s">
        <v>19</v>
      </c>
      <c r="N118" s="140" t="s">
        <v>46</v>
      </c>
      <c r="P118" s="141">
        <f>O118*H118</f>
        <v>0</v>
      </c>
      <c r="Q118" s="141">
        <v>0</v>
      </c>
      <c r="R118" s="141">
        <f>Q118*H118</f>
        <v>0</v>
      </c>
      <c r="S118" s="141">
        <v>0</v>
      </c>
      <c r="T118" s="142">
        <f>S118*H118</f>
        <v>0</v>
      </c>
      <c r="AR118" s="143" t="s">
        <v>175</v>
      </c>
      <c r="AT118" s="143" t="s">
        <v>170</v>
      </c>
      <c r="AU118" s="143" t="s">
        <v>90</v>
      </c>
      <c r="AY118" s="18" t="s">
        <v>167</v>
      </c>
      <c r="BE118" s="144">
        <f>IF(N118="základní",J118,0)</f>
        <v>0</v>
      </c>
      <c r="BF118" s="144">
        <f>IF(N118="snížená",J118,0)</f>
        <v>0</v>
      </c>
      <c r="BG118" s="144">
        <f>IF(N118="zákl. přenesená",J118,0)</f>
        <v>0</v>
      </c>
      <c r="BH118" s="144">
        <f>IF(N118="sníž. přenesená",J118,0)</f>
        <v>0</v>
      </c>
      <c r="BI118" s="144">
        <f>IF(N118="nulová",J118,0)</f>
        <v>0</v>
      </c>
      <c r="BJ118" s="18" t="s">
        <v>90</v>
      </c>
      <c r="BK118" s="144">
        <f>ROUND(I118*H118,2)</f>
        <v>0</v>
      </c>
      <c r="BL118" s="18" t="s">
        <v>175</v>
      </c>
      <c r="BM118" s="143" t="s">
        <v>4598</v>
      </c>
    </row>
    <row r="119" spans="2:47" s="1" customFormat="1" ht="11.25">
      <c r="B119" s="33"/>
      <c r="D119" s="145" t="s">
        <v>177</v>
      </c>
      <c r="F119" s="146" t="s">
        <v>4599</v>
      </c>
      <c r="I119" s="147"/>
      <c r="L119" s="33"/>
      <c r="M119" s="148"/>
      <c r="T119" s="54"/>
      <c r="AT119" s="18" t="s">
        <v>177</v>
      </c>
      <c r="AU119" s="18" t="s">
        <v>90</v>
      </c>
    </row>
    <row r="120" spans="2:65" s="1" customFormat="1" ht="24.2" customHeight="1">
      <c r="B120" s="33"/>
      <c r="C120" s="132" t="s">
        <v>168</v>
      </c>
      <c r="D120" s="132" t="s">
        <v>170</v>
      </c>
      <c r="E120" s="133" t="s">
        <v>417</v>
      </c>
      <c r="F120" s="134" t="s">
        <v>418</v>
      </c>
      <c r="G120" s="135" t="s">
        <v>389</v>
      </c>
      <c r="H120" s="136">
        <v>0.318</v>
      </c>
      <c r="I120" s="137"/>
      <c r="J120" s="138">
        <f>ROUND(I120*H120,2)</f>
        <v>0</v>
      </c>
      <c r="K120" s="134" t="s">
        <v>174</v>
      </c>
      <c r="L120" s="33"/>
      <c r="M120" s="139" t="s">
        <v>19</v>
      </c>
      <c r="N120" s="140" t="s">
        <v>46</v>
      </c>
      <c r="P120" s="141">
        <f>O120*H120</f>
        <v>0</v>
      </c>
      <c r="Q120" s="141">
        <v>0</v>
      </c>
      <c r="R120" s="141">
        <f>Q120*H120</f>
        <v>0</v>
      </c>
      <c r="S120" s="141">
        <v>0</v>
      </c>
      <c r="T120" s="142">
        <f>S120*H120</f>
        <v>0</v>
      </c>
      <c r="AR120" s="143" t="s">
        <v>175</v>
      </c>
      <c r="AT120" s="143" t="s">
        <v>170</v>
      </c>
      <c r="AU120" s="143" t="s">
        <v>90</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175</v>
      </c>
      <c r="BM120" s="143" t="s">
        <v>4600</v>
      </c>
    </row>
    <row r="121" spans="2:47" s="1" customFormat="1" ht="11.25">
      <c r="B121" s="33"/>
      <c r="D121" s="145" t="s">
        <v>177</v>
      </c>
      <c r="F121" s="146" t="s">
        <v>420</v>
      </c>
      <c r="I121" s="147"/>
      <c r="L121" s="33"/>
      <c r="M121" s="148"/>
      <c r="T121" s="54"/>
      <c r="AT121" s="18" t="s">
        <v>177</v>
      </c>
      <c r="AU121" s="18" t="s">
        <v>90</v>
      </c>
    </row>
    <row r="122" spans="2:51" s="13" customFormat="1" ht="11.25">
      <c r="B122" s="156"/>
      <c r="D122" s="150" t="s">
        <v>179</v>
      </c>
      <c r="E122" s="157" t="s">
        <v>19</v>
      </c>
      <c r="F122" s="158" t="s">
        <v>4601</v>
      </c>
      <c r="H122" s="159">
        <v>4.374</v>
      </c>
      <c r="I122" s="160"/>
      <c r="L122" s="156"/>
      <c r="M122" s="161"/>
      <c r="T122" s="162"/>
      <c r="AT122" s="157" t="s">
        <v>179</v>
      </c>
      <c r="AU122" s="157" t="s">
        <v>90</v>
      </c>
      <c r="AV122" s="13" t="s">
        <v>90</v>
      </c>
      <c r="AW122" s="13" t="s">
        <v>35</v>
      </c>
      <c r="AX122" s="13" t="s">
        <v>74</v>
      </c>
      <c r="AY122" s="157" t="s">
        <v>167</v>
      </c>
    </row>
    <row r="123" spans="2:51" s="13" customFormat="1" ht="11.25">
      <c r="B123" s="156"/>
      <c r="D123" s="150" t="s">
        <v>179</v>
      </c>
      <c r="E123" s="157" t="s">
        <v>19</v>
      </c>
      <c r="F123" s="158" t="s">
        <v>4602</v>
      </c>
      <c r="H123" s="159">
        <v>-4.056</v>
      </c>
      <c r="I123" s="160"/>
      <c r="L123" s="156"/>
      <c r="M123" s="161"/>
      <c r="T123" s="162"/>
      <c r="AT123" s="157" t="s">
        <v>179</v>
      </c>
      <c r="AU123" s="157" t="s">
        <v>90</v>
      </c>
      <c r="AV123" s="13" t="s">
        <v>90</v>
      </c>
      <c r="AW123" s="13" t="s">
        <v>35</v>
      </c>
      <c r="AX123" s="13" t="s">
        <v>74</v>
      </c>
      <c r="AY123" s="157" t="s">
        <v>167</v>
      </c>
    </row>
    <row r="124" spans="2:51" s="14" customFormat="1" ht="11.25">
      <c r="B124" s="163"/>
      <c r="D124" s="150" t="s">
        <v>179</v>
      </c>
      <c r="E124" s="164" t="s">
        <v>19</v>
      </c>
      <c r="F124" s="165" t="s">
        <v>200</v>
      </c>
      <c r="H124" s="166">
        <v>0.3179999999999996</v>
      </c>
      <c r="I124" s="167"/>
      <c r="L124" s="163"/>
      <c r="M124" s="168"/>
      <c r="T124" s="169"/>
      <c r="AT124" s="164" t="s">
        <v>179</v>
      </c>
      <c r="AU124" s="164" t="s">
        <v>90</v>
      </c>
      <c r="AV124" s="14" t="s">
        <v>175</v>
      </c>
      <c r="AW124" s="14" t="s">
        <v>35</v>
      </c>
      <c r="AX124" s="14" t="s">
        <v>82</v>
      </c>
      <c r="AY124" s="164" t="s">
        <v>167</v>
      </c>
    </row>
    <row r="125" spans="2:63" s="11" customFormat="1" ht="25.9" customHeight="1">
      <c r="B125" s="120"/>
      <c r="D125" s="121" t="s">
        <v>73</v>
      </c>
      <c r="E125" s="122" t="s">
        <v>424</v>
      </c>
      <c r="F125" s="122" t="s">
        <v>425</v>
      </c>
      <c r="I125" s="123"/>
      <c r="J125" s="124">
        <f>BK125</f>
        <v>0</v>
      </c>
      <c r="L125" s="120"/>
      <c r="M125" s="125"/>
      <c r="P125" s="126">
        <f>P126+P140+P149</f>
        <v>0</v>
      </c>
      <c r="R125" s="126">
        <f>R126+R140+R149</f>
        <v>3.8376153100000003</v>
      </c>
      <c r="T125" s="127">
        <f>T126+T140+T149</f>
        <v>4.292516000000001</v>
      </c>
      <c r="AR125" s="121" t="s">
        <v>90</v>
      </c>
      <c r="AT125" s="128" t="s">
        <v>73</v>
      </c>
      <c r="AU125" s="128" t="s">
        <v>74</v>
      </c>
      <c r="AY125" s="121" t="s">
        <v>167</v>
      </c>
      <c r="BK125" s="129">
        <f>BK126+BK140+BK149</f>
        <v>0</v>
      </c>
    </row>
    <row r="126" spans="2:63" s="11" customFormat="1" ht="22.9" customHeight="1">
      <c r="B126" s="120"/>
      <c r="D126" s="121" t="s">
        <v>73</v>
      </c>
      <c r="E126" s="130" t="s">
        <v>426</v>
      </c>
      <c r="F126" s="130" t="s">
        <v>427</v>
      </c>
      <c r="I126" s="123"/>
      <c r="J126" s="131">
        <f>BK126</f>
        <v>0</v>
      </c>
      <c r="L126" s="120"/>
      <c r="M126" s="125"/>
      <c r="P126" s="126">
        <f>SUM(P127:P139)</f>
        <v>0</v>
      </c>
      <c r="R126" s="126">
        <f>SUM(R127:R139)</f>
        <v>0.30346009999999995</v>
      </c>
      <c r="T126" s="127">
        <f>SUM(T127:T139)</f>
        <v>0.2365</v>
      </c>
      <c r="AR126" s="121" t="s">
        <v>90</v>
      </c>
      <c r="AT126" s="128" t="s">
        <v>73</v>
      </c>
      <c r="AU126" s="128" t="s">
        <v>82</v>
      </c>
      <c r="AY126" s="121" t="s">
        <v>167</v>
      </c>
      <c r="BK126" s="129">
        <f>SUM(BK127:BK139)</f>
        <v>0</v>
      </c>
    </row>
    <row r="127" spans="2:65" s="1" customFormat="1" ht="16.5" customHeight="1">
      <c r="B127" s="33"/>
      <c r="C127" s="132" t="s">
        <v>263</v>
      </c>
      <c r="D127" s="132" t="s">
        <v>170</v>
      </c>
      <c r="E127" s="133" t="s">
        <v>736</v>
      </c>
      <c r="F127" s="134" t="s">
        <v>737</v>
      </c>
      <c r="G127" s="135" t="s">
        <v>173</v>
      </c>
      <c r="H127" s="136">
        <v>43</v>
      </c>
      <c r="I127" s="137"/>
      <c r="J127" s="138">
        <f>ROUND(I127*H127,2)</f>
        <v>0</v>
      </c>
      <c r="K127" s="134" t="s">
        <v>174</v>
      </c>
      <c r="L127" s="33"/>
      <c r="M127" s="139" t="s">
        <v>19</v>
      </c>
      <c r="N127" s="140" t="s">
        <v>46</v>
      </c>
      <c r="P127" s="141">
        <f>O127*H127</f>
        <v>0</v>
      </c>
      <c r="Q127" s="141">
        <v>0.00088</v>
      </c>
      <c r="R127" s="141">
        <f>Q127*H127</f>
        <v>0.03784</v>
      </c>
      <c r="S127" s="141">
        <v>0</v>
      </c>
      <c r="T127" s="142">
        <f>S127*H127</f>
        <v>0</v>
      </c>
      <c r="AR127" s="143" t="s">
        <v>309</v>
      </c>
      <c r="AT127" s="143" t="s">
        <v>170</v>
      </c>
      <c r="AU127" s="143" t="s">
        <v>90</v>
      </c>
      <c r="AY127" s="18" t="s">
        <v>167</v>
      </c>
      <c r="BE127" s="144">
        <f>IF(N127="základní",J127,0)</f>
        <v>0</v>
      </c>
      <c r="BF127" s="144">
        <f>IF(N127="snížená",J127,0)</f>
        <v>0</v>
      </c>
      <c r="BG127" s="144">
        <f>IF(N127="zákl. přenesená",J127,0)</f>
        <v>0</v>
      </c>
      <c r="BH127" s="144">
        <f>IF(N127="sníž. přenesená",J127,0)</f>
        <v>0</v>
      </c>
      <c r="BI127" s="144">
        <f>IF(N127="nulová",J127,0)</f>
        <v>0</v>
      </c>
      <c r="BJ127" s="18" t="s">
        <v>90</v>
      </c>
      <c r="BK127" s="144">
        <f>ROUND(I127*H127,2)</f>
        <v>0</v>
      </c>
      <c r="BL127" s="18" t="s">
        <v>309</v>
      </c>
      <c r="BM127" s="143" t="s">
        <v>4603</v>
      </c>
    </row>
    <row r="128" spans="2:47" s="1" customFormat="1" ht="11.25">
      <c r="B128" s="33"/>
      <c r="D128" s="145" t="s">
        <v>177</v>
      </c>
      <c r="F128" s="146" t="s">
        <v>739</v>
      </c>
      <c r="I128" s="147"/>
      <c r="L128" s="33"/>
      <c r="M128" s="148"/>
      <c r="T128" s="54"/>
      <c r="AT128" s="18" t="s">
        <v>177</v>
      </c>
      <c r="AU128" s="18" t="s">
        <v>90</v>
      </c>
    </row>
    <row r="129" spans="2:51" s="12" customFormat="1" ht="11.25">
      <c r="B129" s="149"/>
      <c r="D129" s="150" t="s">
        <v>179</v>
      </c>
      <c r="E129" s="151" t="s">
        <v>19</v>
      </c>
      <c r="F129" s="152" t="s">
        <v>4604</v>
      </c>
      <c r="H129" s="151" t="s">
        <v>19</v>
      </c>
      <c r="I129" s="153"/>
      <c r="L129" s="149"/>
      <c r="M129" s="154"/>
      <c r="T129" s="155"/>
      <c r="AT129" s="151" t="s">
        <v>179</v>
      </c>
      <c r="AU129" s="151" t="s">
        <v>90</v>
      </c>
      <c r="AV129" s="12" t="s">
        <v>82</v>
      </c>
      <c r="AW129" s="12" t="s">
        <v>35</v>
      </c>
      <c r="AX129" s="12" t="s">
        <v>74</v>
      </c>
      <c r="AY129" s="151" t="s">
        <v>167</v>
      </c>
    </row>
    <row r="130" spans="2:51" s="13" customFormat="1" ht="11.25">
      <c r="B130" s="156"/>
      <c r="D130" s="150" t="s">
        <v>179</v>
      </c>
      <c r="E130" s="157" t="s">
        <v>19</v>
      </c>
      <c r="F130" s="158" t="s">
        <v>4605</v>
      </c>
      <c r="H130" s="159">
        <v>26</v>
      </c>
      <c r="I130" s="160"/>
      <c r="L130" s="156"/>
      <c r="M130" s="161"/>
      <c r="T130" s="162"/>
      <c r="AT130" s="157" t="s">
        <v>179</v>
      </c>
      <c r="AU130" s="157" t="s">
        <v>90</v>
      </c>
      <c r="AV130" s="13" t="s">
        <v>90</v>
      </c>
      <c r="AW130" s="13" t="s">
        <v>35</v>
      </c>
      <c r="AX130" s="13" t="s">
        <v>74</v>
      </c>
      <c r="AY130" s="157" t="s">
        <v>167</v>
      </c>
    </row>
    <row r="131" spans="2:51" s="12" customFormat="1" ht="11.25">
      <c r="B131" s="149"/>
      <c r="D131" s="150" t="s">
        <v>179</v>
      </c>
      <c r="E131" s="151" t="s">
        <v>19</v>
      </c>
      <c r="F131" s="152" t="s">
        <v>4606</v>
      </c>
      <c r="H131" s="151" t="s">
        <v>19</v>
      </c>
      <c r="I131" s="153"/>
      <c r="L131" s="149"/>
      <c r="M131" s="154"/>
      <c r="T131" s="155"/>
      <c r="AT131" s="151" t="s">
        <v>179</v>
      </c>
      <c r="AU131" s="151" t="s">
        <v>90</v>
      </c>
      <c r="AV131" s="12" t="s">
        <v>82</v>
      </c>
      <c r="AW131" s="12" t="s">
        <v>35</v>
      </c>
      <c r="AX131" s="12" t="s">
        <v>74</v>
      </c>
      <c r="AY131" s="151" t="s">
        <v>167</v>
      </c>
    </row>
    <row r="132" spans="2:51" s="13" customFormat="1" ht="11.25">
      <c r="B132" s="156"/>
      <c r="D132" s="150" t="s">
        <v>179</v>
      </c>
      <c r="E132" s="157" t="s">
        <v>19</v>
      </c>
      <c r="F132" s="158" t="s">
        <v>4607</v>
      </c>
      <c r="H132" s="159">
        <v>17</v>
      </c>
      <c r="I132" s="160"/>
      <c r="L132" s="156"/>
      <c r="M132" s="161"/>
      <c r="T132" s="162"/>
      <c r="AT132" s="157" t="s">
        <v>179</v>
      </c>
      <c r="AU132" s="157" t="s">
        <v>90</v>
      </c>
      <c r="AV132" s="13" t="s">
        <v>90</v>
      </c>
      <c r="AW132" s="13" t="s">
        <v>35</v>
      </c>
      <c r="AX132" s="13" t="s">
        <v>74</v>
      </c>
      <c r="AY132" s="157" t="s">
        <v>167</v>
      </c>
    </row>
    <row r="133" spans="2:51" s="14" customFormat="1" ht="11.25">
      <c r="B133" s="163"/>
      <c r="D133" s="150" t="s">
        <v>179</v>
      </c>
      <c r="E133" s="164" t="s">
        <v>19</v>
      </c>
      <c r="F133" s="165" t="s">
        <v>200</v>
      </c>
      <c r="H133" s="166">
        <v>43</v>
      </c>
      <c r="I133" s="167"/>
      <c r="L133" s="163"/>
      <c r="M133" s="168"/>
      <c r="T133" s="169"/>
      <c r="AT133" s="164" t="s">
        <v>179</v>
      </c>
      <c r="AU133" s="164" t="s">
        <v>90</v>
      </c>
      <c r="AV133" s="14" t="s">
        <v>175</v>
      </c>
      <c r="AW133" s="14" t="s">
        <v>35</v>
      </c>
      <c r="AX133" s="14" t="s">
        <v>82</v>
      </c>
      <c r="AY133" s="164" t="s">
        <v>167</v>
      </c>
    </row>
    <row r="134" spans="2:65" s="1" customFormat="1" ht="16.5" customHeight="1">
      <c r="B134" s="33"/>
      <c r="C134" s="180" t="s">
        <v>275</v>
      </c>
      <c r="D134" s="180" t="s">
        <v>587</v>
      </c>
      <c r="E134" s="181" t="s">
        <v>740</v>
      </c>
      <c r="F134" s="182" t="s">
        <v>4608</v>
      </c>
      <c r="G134" s="183" t="s">
        <v>173</v>
      </c>
      <c r="H134" s="184">
        <v>50.117</v>
      </c>
      <c r="I134" s="185"/>
      <c r="J134" s="186">
        <f>ROUND(I134*H134,2)</f>
        <v>0</v>
      </c>
      <c r="K134" s="182" t="s">
        <v>19</v>
      </c>
      <c r="L134" s="187"/>
      <c r="M134" s="188" t="s">
        <v>19</v>
      </c>
      <c r="N134" s="189" t="s">
        <v>46</v>
      </c>
      <c r="P134" s="141">
        <f>O134*H134</f>
        <v>0</v>
      </c>
      <c r="Q134" s="141">
        <v>0.0053</v>
      </c>
      <c r="R134" s="141">
        <f>Q134*H134</f>
        <v>0.26562009999999997</v>
      </c>
      <c r="S134" s="141">
        <v>0</v>
      </c>
      <c r="T134" s="142">
        <f>S134*H134</f>
        <v>0</v>
      </c>
      <c r="AR134" s="143" t="s">
        <v>437</v>
      </c>
      <c r="AT134" s="143" t="s">
        <v>587</v>
      </c>
      <c r="AU134" s="143" t="s">
        <v>90</v>
      </c>
      <c r="AY134" s="18" t="s">
        <v>167</v>
      </c>
      <c r="BE134" s="144">
        <f>IF(N134="základní",J134,0)</f>
        <v>0</v>
      </c>
      <c r="BF134" s="144">
        <f>IF(N134="snížená",J134,0)</f>
        <v>0</v>
      </c>
      <c r="BG134" s="144">
        <f>IF(N134="zákl. přenesená",J134,0)</f>
        <v>0</v>
      </c>
      <c r="BH134" s="144">
        <f>IF(N134="sníž. přenesená",J134,0)</f>
        <v>0</v>
      </c>
      <c r="BI134" s="144">
        <f>IF(N134="nulová",J134,0)</f>
        <v>0</v>
      </c>
      <c r="BJ134" s="18" t="s">
        <v>90</v>
      </c>
      <c r="BK134" s="144">
        <f>ROUND(I134*H134,2)</f>
        <v>0</v>
      </c>
      <c r="BL134" s="18" t="s">
        <v>309</v>
      </c>
      <c r="BM134" s="143" t="s">
        <v>4609</v>
      </c>
    </row>
    <row r="135" spans="2:51" s="13" customFormat="1" ht="11.25">
      <c r="B135" s="156"/>
      <c r="D135" s="150" t="s">
        <v>179</v>
      </c>
      <c r="F135" s="158" t="s">
        <v>4610</v>
      </c>
      <c r="H135" s="159">
        <v>50.117</v>
      </c>
      <c r="I135" s="160"/>
      <c r="L135" s="156"/>
      <c r="M135" s="161"/>
      <c r="T135" s="162"/>
      <c r="AT135" s="157" t="s">
        <v>179</v>
      </c>
      <c r="AU135" s="157" t="s">
        <v>90</v>
      </c>
      <c r="AV135" s="13" t="s">
        <v>90</v>
      </c>
      <c r="AW135" s="13" t="s">
        <v>4</v>
      </c>
      <c r="AX135" s="13" t="s">
        <v>82</v>
      </c>
      <c r="AY135" s="157" t="s">
        <v>167</v>
      </c>
    </row>
    <row r="136" spans="2:65" s="1" customFormat="1" ht="24.2" customHeight="1">
      <c r="B136" s="33"/>
      <c r="C136" s="132" t="s">
        <v>285</v>
      </c>
      <c r="D136" s="132" t="s">
        <v>170</v>
      </c>
      <c r="E136" s="133" t="s">
        <v>4611</v>
      </c>
      <c r="F136" s="134" t="s">
        <v>4612</v>
      </c>
      <c r="G136" s="135" t="s">
        <v>830</v>
      </c>
      <c r="H136" s="190"/>
      <c r="I136" s="137"/>
      <c r="J136" s="138">
        <f>ROUND(I136*H136,2)</f>
        <v>0</v>
      </c>
      <c r="K136" s="134" t="s">
        <v>174</v>
      </c>
      <c r="L136" s="33"/>
      <c r="M136" s="139" t="s">
        <v>19</v>
      </c>
      <c r="N136" s="140" t="s">
        <v>46</v>
      </c>
      <c r="P136" s="141">
        <f>O136*H136</f>
        <v>0</v>
      </c>
      <c r="Q136" s="141">
        <v>0</v>
      </c>
      <c r="R136" s="141">
        <f>Q136*H136</f>
        <v>0</v>
      </c>
      <c r="S136" s="141">
        <v>0</v>
      </c>
      <c r="T136" s="142">
        <f>S136*H136</f>
        <v>0</v>
      </c>
      <c r="AR136" s="143" t="s">
        <v>309</v>
      </c>
      <c r="AT136" s="143" t="s">
        <v>170</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309</v>
      </c>
      <c r="BM136" s="143" t="s">
        <v>4613</v>
      </c>
    </row>
    <row r="137" spans="2:47" s="1" customFormat="1" ht="11.25">
      <c r="B137" s="33"/>
      <c r="D137" s="145" t="s">
        <v>177</v>
      </c>
      <c r="F137" s="146" t="s">
        <v>4614</v>
      </c>
      <c r="I137" s="147"/>
      <c r="L137" s="33"/>
      <c r="M137" s="148"/>
      <c r="T137" s="54"/>
      <c r="AT137" s="18" t="s">
        <v>177</v>
      </c>
      <c r="AU137" s="18" t="s">
        <v>90</v>
      </c>
    </row>
    <row r="138" spans="2:65" s="1" customFormat="1" ht="21.75" customHeight="1">
      <c r="B138" s="33"/>
      <c r="C138" s="132" t="s">
        <v>292</v>
      </c>
      <c r="D138" s="132" t="s">
        <v>170</v>
      </c>
      <c r="E138" s="133" t="s">
        <v>4615</v>
      </c>
      <c r="F138" s="134" t="s">
        <v>4616</v>
      </c>
      <c r="G138" s="135" t="s">
        <v>173</v>
      </c>
      <c r="H138" s="136">
        <v>43</v>
      </c>
      <c r="I138" s="137"/>
      <c r="J138" s="138">
        <f>ROUND(I138*H138,2)</f>
        <v>0</v>
      </c>
      <c r="K138" s="134" t="s">
        <v>174</v>
      </c>
      <c r="L138" s="33"/>
      <c r="M138" s="139" t="s">
        <v>19</v>
      </c>
      <c r="N138" s="140" t="s">
        <v>46</v>
      </c>
      <c r="P138" s="141">
        <f>O138*H138</f>
        <v>0</v>
      </c>
      <c r="Q138" s="141">
        <v>0</v>
      </c>
      <c r="R138" s="141">
        <f>Q138*H138</f>
        <v>0</v>
      </c>
      <c r="S138" s="141">
        <v>0.0055</v>
      </c>
      <c r="T138" s="142">
        <f>S138*H138</f>
        <v>0.2365</v>
      </c>
      <c r="AR138" s="143" t="s">
        <v>309</v>
      </c>
      <c r="AT138" s="143" t="s">
        <v>170</v>
      </c>
      <c r="AU138" s="143" t="s">
        <v>90</v>
      </c>
      <c r="AY138" s="18" t="s">
        <v>167</v>
      </c>
      <c r="BE138" s="144">
        <f>IF(N138="základní",J138,0)</f>
        <v>0</v>
      </c>
      <c r="BF138" s="144">
        <f>IF(N138="snížená",J138,0)</f>
        <v>0</v>
      </c>
      <c r="BG138" s="144">
        <f>IF(N138="zákl. přenesená",J138,0)</f>
        <v>0</v>
      </c>
      <c r="BH138" s="144">
        <f>IF(N138="sníž. přenesená",J138,0)</f>
        <v>0</v>
      </c>
      <c r="BI138" s="144">
        <f>IF(N138="nulová",J138,0)</f>
        <v>0</v>
      </c>
      <c r="BJ138" s="18" t="s">
        <v>90</v>
      </c>
      <c r="BK138" s="144">
        <f>ROUND(I138*H138,2)</f>
        <v>0</v>
      </c>
      <c r="BL138" s="18" t="s">
        <v>309</v>
      </c>
      <c r="BM138" s="143" t="s">
        <v>4617</v>
      </c>
    </row>
    <row r="139" spans="2:47" s="1" customFormat="1" ht="11.25">
      <c r="B139" s="33"/>
      <c r="D139" s="145" t="s">
        <v>177</v>
      </c>
      <c r="F139" s="146" t="s">
        <v>4618</v>
      </c>
      <c r="I139" s="147"/>
      <c r="L139" s="33"/>
      <c r="M139" s="148"/>
      <c r="T139" s="54"/>
      <c r="AT139" s="18" t="s">
        <v>177</v>
      </c>
      <c r="AU139" s="18" t="s">
        <v>90</v>
      </c>
    </row>
    <row r="140" spans="2:63" s="11" customFormat="1" ht="22.9" customHeight="1">
      <c r="B140" s="120"/>
      <c r="D140" s="121" t="s">
        <v>73</v>
      </c>
      <c r="E140" s="130" t="s">
        <v>3646</v>
      </c>
      <c r="F140" s="130" t="s">
        <v>3647</v>
      </c>
      <c r="I140" s="123"/>
      <c r="J140" s="131">
        <f>BK140</f>
        <v>0</v>
      </c>
      <c r="L140" s="120"/>
      <c r="M140" s="125"/>
      <c r="P140" s="126">
        <f>SUM(P141:P148)</f>
        <v>0</v>
      </c>
      <c r="R140" s="126">
        <f>SUM(R141:R148)</f>
        <v>0</v>
      </c>
      <c r="T140" s="127">
        <f>SUM(T141:T148)</f>
        <v>0</v>
      </c>
      <c r="AR140" s="121" t="s">
        <v>90</v>
      </c>
      <c r="AT140" s="128" t="s">
        <v>73</v>
      </c>
      <c r="AU140" s="128" t="s">
        <v>82</v>
      </c>
      <c r="AY140" s="121" t="s">
        <v>167</v>
      </c>
      <c r="BK140" s="129">
        <f>SUM(BK141:BK148)</f>
        <v>0</v>
      </c>
    </row>
    <row r="141" spans="2:65" s="1" customFormat="1" ht="24.2" customHeight="1">
      <c r="B141" s="33"/>
      <c r="C141" s="132" t="s">
        <v>298</v>
      </c>
      <c r="D141" s="132" t="s">
        <v>170</v>
      </c>
      <c r="E141" s="133" t="s">
        <v>4619</v>
      </c>
      <c r="F141" s="134" t="s">
        <v>4620</v>
      </c>
      <c r="G141" s="135" t="s">
        <v>382</v>
      </c>
      <c r="H141" s="136">
        <v>2</v>
      </c>
      <c r="I141" s="137"/>
      <c r="J141" s="138">
        <f>ROUND(I141*H141,2)</f>
        <v>0</v>
      </c>
      <c r="K141" s="134" t="s">
        <v>19</v>
      </c>
      <c r="L141" s="33"/>
      <c r="M141" s="139" t="s">
        <v>19</v>
      </c>
      <c r="N141" s="140" t="s">
        <v>46</v>
      </c>
      <c r="P141" s="141">
        <f>O141*H141</f>
        <v>0</v>
      </c>
      <c r="Q141" s="141">
        <v>0</v>
      </c>
      <c r="R141" s="141">
        <f>Q141*H141</f>
        <v>0</v>
      </c>
      <c r="S141" s="141">
        <v>0</v>
      </c>
      <c r="T141" s="142">
        <f>S141*H141</f>
        <v>0</v>
      </c>
      <c r="AR141" s="143" t="s">
        <v>309</v>
      </c>
      <c r="AT141" s="143" t="s">
        <v>170</v>
      </c>
      <c r="AU141" s="143" t="s">
        <v>90</v>
      </c>
      <c r="AY141" s="18" t="s">
        <v>167</v>
      </c>
      <c r="BE141" s="144">
        <f>IF(N141="základní",J141,0)</f>
        <v>0</v>
      </c>
      <c r="BF141" s="144">
        <f>IF(N141="snížená",J141,0)</f>
        <v>0</v>
      </c>
      <c r="BG141" s="144">
        <f>IF(N141="zákl. přenesená",J141,0)</f>
        <v>0</v>
      </c>
      <c r="BH141" s="144">
        <f>IF(N141="sníž. přenesená",J141,0)</f>
        <v>0</v>
      </c>
      <c r="BI141" s="144">
        <f>IF(N141="nulová",J141,0)</f>
        <v>0</v>
      </c>
      <c r="BJ141" s="18" t="s">
        <v>90</v>
      </c>
      <c r="BK141" s="144">
        <f>ROUND(I141*H141,2)</f>
        <v>0</v>
      </c>
      <c r="BL141" s="18" t="s">
        <v>309</v>
      </c>
      <c r="BM141" s="143" t="s">
        <v>4621</v>
      </c>
    </row>
    <row r="142" spans="2:51" s="13" customFormat="1" ht="11.25">
      <c r="B142" s="156"/>
      <c r="D142" s="150" t="s">
        <v>179</v>
      </c>
      <c r="E142" s="157" t="s">
        <v>19</v>
      </c>
      <c r="F142" s="158" t="s">
        <v>4622</v>
      </c>
      <c r="H142" s="159">
        <v>2</v>
      </c>
      <c r="I142" s="160"/>
      <c r="L142" s="156"/>
      <c r="M142" s="161"/>
      <c r="T142" s="162"/>
      <c r="AT142" s="157" t="s">
        <v>179</v>
      </c>
      <c r="AU142" s="157" t="s">
        <v>90</v>
      </c>
      <c r="AV142" s="13" t="s">
        <v>90</v>
      </c>
      <c r="AW142" s="13" t="s">
        <v>35</v>
      </c>
      <c r="AX142" s="13" t="s">
        <v>74</v>
      </c>
      <c r="AY142" s="157" t="s">
        <v>167</v>
      </c>
    </row>
    <row r="143" spans="2:51" s="14" customFormat="1" ht="11.25">
      <c r="B143" s="163"/>
      <c r="D143" s="150" t="s">
        <v>179</v>
      </c>
      <c r="E143" s="164" t="s">
        <v>19</v>
      </c>
      <c r="F143" s="165" t="s">
        <v>200</v>
      </c>
      <c r="H143" s="166">
        <v>2</v>
      </c>
      <c r="I143" s="167"/>
      <c r="L143" s="163"/>
      <c r="M143" s="168"/>
      <c r="T143" s="169"/>
      <c r="AT143" s="164" t="s">
        <v>179</v>
      </c>
      <c r="AU143" s="164" t="s">
        <v>90</v>
      </c>
      <c r="AV143" s="14" t="s">
        <v>175</v>
      </c>
      <c r="AW143" s="14" t="s">
        <v>35</v>
      </c>
      <c r="AX143" s="14" t="s">
        <v>82</v>
      </c>
      <c r="AY143" s="164" t="s">
        <v>167</v>
      </c>
    </row>
    <row r="144" spans="2:65" s="1" customFormat="1" ht="24.2" customHeight="1">
      <c r="B144" s="33"/>
      <c r="C144" s="132" t="s">
        <v>8</v>
      </c>
      <c r="D144" s="132" t="s">
        <v>170</v>
      </c>
      <c r="E144" s="133" t="s">
        <v>4623</v>
      </c>
      <c r="F144" s="134" t="s">
        <v>4624</v>
      </c>
      <c r="G144" s="135" t="s">
        <v>830</v>
      </c>
      <c r="H144" s="190"/>
      <c r="I144" s="137"/>
      <c r="J144" s="138">
        <f>ROUND(I144*H144,2)</f>
        <v>0</v>
      </c>
      <c r="K144" s="134" t="s">
        <v>174</v>
      </c>
      <c r="L144" s="33"/>
      <c r="M144" s="139" t="s">
        <v>19</v>
      </c>
      <c r="N144" s="140" t="s">
        <v>46</v>
      </c>
      <c r="P144" s="141">
        <f>O144*H144</f>
        <v>0</v>
      </c>
      <c r="Q144" s="141">
        <v>0</v>
      </c>
      <c r="R144" s="141">
        <f>Q144*H144</f>
        <v>0</v>
      </c>
      <c r="S144" s="141">
        <v>0</v>
      </c>
      <c r="T144" s="142">
        <f>S144*H144</f>
        <v>0</v>
      </c>
      <c r="AR144" s="143" t="s">
        <v>309</v>
      </c>
      <c r="AT144" s="143" t="s">
        <v>170</v>
      </c>
      <c r="AU144" s="143" t="s">
        <v>90</v>
      </c>
      <c r="AY144" s="18" t="s">
        <v>167</v>
      </c>
      <c r="BE144" s="144">
        <f>IF(N144="základní",J144,0)</f>
        <v>0</v>
      </c>
      <c r="BF144" s="144">
        <f>IF(N144="snížená",J144,0)</f>
        <v>0</v>
      </c>
      <c r="BG144" s="144">
        <f>IF(N144="zákl. přenesená",J144,0)</f>
        <v>0</v>
      </c>
      <c r="BH144" s="144">
        <f>IF(N144="sníž. přenesená",J144,0)</f>
        <v>0</v>
      </c>
      <c r="BI144" s="144">
        <f>IF(N144="nulová",J144,0)</f>
        <v>0</v>
      </c>
      <c r="BJ144" s="18" t="s">
        <v>90</v>
      </c>
      <c r="BK144" s="144">
        <f>ROUND(I144*H144,2)</f>
        <v>0</v>
      </c>
      <c r="BL144" s="18" t="s">
        <v>309</v>
      </c>
      <c r="BM144" s="143" t="s">
        <v>4625</v>
      </c>
    </row>
    <row r="145" spans="2:47" s="1" customFormat="1" ht="11.25">
      <c r="B145" s="33"/>
      <c r="D145" s="145" t="s">
        <v>177</v>
      </c>
      <c r="F145" s="146" t="s">
        <v>4626</v>
      </c>
      <c r="I145" s="147"/>
      <c r="L145" s="33"/>
      <c r="M145" s="148"/>
      <c r="T145" s="54"/>
      <c r="AT145" s="18" t="s">
        <v>177</v>
      </c>
      <c r="AU145" s="18" t="s">
        <v>90</v>
      </c>
    </row>
    <row r="146" spans="2:65" s="1" customFormat="1" ht="16.5" customHeight="1">
      <c r="B146" s="33"/>
      <c r="C146" s="132" t="s">
        <v>309</v>
      </c>
      <c r="D146" s="132" t="s">
        <v>170</v>
      </c>
      <c r="E146" s="133" t="s">
        <v>4627</v>
      </c>
      <c r="F146" s="134" t="s">
        <v>4628</v>
      </c>
      <c r="G146" s="135" t="s">
        <v>382</v>
      </c>
      <c r="H146" s="136">
        <v>2</v>
      </c>
      <c r="I146" s="137"/>
      <c r="J146" s="138">
        <f>ROUND(I146*H146,2)</f>
        <v>0</v>
      </c>
      <c r="K146" s="134" t="s">
        <v>19</v>
      </c>
      <c r="L146" s="33"/>
      <c r="M146" s="139" t="s">
        <v>19</v>
      </c>
      <c r="N146" s="140" t="s">
        <v>46</v>
      </c>
      <c r="P146" s="141">
        <f>O146*H146</f>
        <v>0</v>
      </c>
      <c r="Q146" s="141">
        <v>0</v>
      </c>
      <c r="R146" s="141">
        <f>Q146*H146</f>
        <v>0</v>
      </c>
      <c r="S146" s="141">
        <v>0</v>
      </c>
      <c r="T146" s="142">
        <f>S146*H146</f>
        <v>0</v>
      </c>
      <c r="AR146" s="143" t="s">
        <v>309</v>
      </c>
      <c r="AT146" s="143" t="s">
        <v>170</v>
      </c>
      <c r="AU146" s="143" t="s">
        <v>90</v>
      </c>
      <c r="AY146" s="18" t="s">
        <v>167</v>
      </c>
      <c r="BE146" s="144">
        <f>IF(N146="základní",J146,0)</f>
        <v>0</v>
      </c>
      <c r="BF146" s="144">
        <f>IF(N146="snížená",J146,0)</f>
        <v>0</v>
      </c>
      <c r="BG146" s="144">
        <f>IF(N146="zákl. přenesená",J146,0)</f>
        <v>0</v>
      </c>
      <c r="BH146" s="144">
        <f>IF(N146="sníž. přenesená",J146,0)</f>
        <v>0</v>
      </c>
      <c r="BI146" s="144">
        <f>IF(N146="nulová",J146,0)</f>
        <v>0</v>
      </c>
      <c r="BJ146" s="18" t="s">
        <v>90</v>
      </c>
      <c r="BK146" s="144">
        <f>ROUND(I146*H146,2)</f>
        <v>0</v>
      </c>
      <c r="BL146" s="18" t="s">
        <v>309</v>
      </c>
      <c r="BM146" s="143" t="s">
        <v>4629</v>
      </c>
    </row>
    <row r="147" spans="2:51" s="13" customFormat="1" ht="11.25">
      <c r="B147" s="156"/>
      <c r="D147" s="150" t="s">
        <v>179</v>
      </c>
      <c r="E147" s="157" t="s">
        <v>19</v>
      </c>
      <c r="F147" s="158" t="s">
        <v>4622</v>
      </c>
      <c r="H147" s="159">
        <v>2</v>
      </c>
      <c r="I147" s="160"/>
      <c r="L147" s="156"/>
      <c r="M147" s="161"/>
      <c r="T147" s="162"/>
      <c r="AT147" s="157" t="s">
        <v>179</v>
      </c>
      <c r="AU147" s="157" t="s">
        <v>90</v>
      </c>
      <c r="AV147" s="13" t="s">
        <v>90</v>
      </c>
      <c r="AW147" s="13" t="s">
        <v>35</v>
      </c>
      <c r="AX147" s="13" t="s">
        <v>74</v>
      </c>
      <c r="AY147" s="157" t="s">
        <v>167</v>
      </c>
    </row>
    <row r="148" spans="2:51" s="14" customFormat="1" ht="11.25">
      <c r="B148" s="163"/>
      <c r="D148" s="150" t="s">
        <v>179</v>
      </c>
      <c r="E148" s="164" t="s">
        <v>19</v>
      </c>
      <c r="F148" s="165" t="s">
        <v>200</v>
      </c>
      <c r="H148" s="166">
        <v>2</v>
      </c>
      <c r="I148" s="167"/>
      <c r="L148" s="163"/>
      <c r="M148" s="168"/>
      <c r="T148" s="169"/>
      <c r="AT148" s="164" t="s">
        <v>179</v>
      </c>
      <c r="AU148" s="164" t="s">
        <v>90</v>
      </c>
      <c r="AV148" s="14" t="s">
        <v>175</v>
      </c>
      <c r="AW148" s="14" t="s">
        <v>35</v>
      </c>
      <c r="AX148" s="14" t="s">
        <v>82</v>
      </c>
      <c r="AY148" s="164" t="s">
        <v>167</v>
      </c>
    </row>
    <row r="149" spans="2:63" s="11" customFormat="1" ht="22.9" customHeight="1">
      <c r="B149" s="120"/>
      <c r="D149" s="121" t="s">
        <v>73</v>
      </c>
      <c r="E149" s="130" t="s">
        <v>1004</v>
      </c>
      <c r="F149" s="130" t="s">
        <v>1005</v>
      </c>
      <c r="I149" s="123"/>
      <c r="J149" s="131">
        <f>BK149</f>
        <v>0</v>
      </c>
      <c r="L149" s="120"/>
      <c r="M149" s="125"/>
      <c r="P149" s="126">
        <f>SUM(P150:P196)</f>
        <v>0</v>
      </c>
      <c r="R149" s="126">
        <f>SUM(R150:R196)</f>
        <v>3.53415521</v>
      </c>
      <c r="T149" s="127">
        <f>SUM(T150:T196)</f>
        <v>4.0560160000000005</v>
      </c>
      <c r="AR149" s="121" t="s">
        <v>90</v>
      </c>
      <c r="AT149" s="128" t="s">
        <v>73</v>
      </c>
      <c r="AU149" s="128" t="s">
        <v>82</v>
      </c>
      <c r="AY149" s="121" t="s">
        <v>167</v>
      </c>
      <c r="BK149" s="129">
        <f>SUM(BK150:BK196)</f>
        <v>0</v>
      </c>
    </row>
    <row r="150" spans="2:65" s="1" customFormat="1" ht="24.2" customHeight="1">
      <c r="B150" s="33"/>
      <c r="C150" s="132" t="s">
        <v>319</v>
      </c>
      <c r="D150" s="132" t="s">
        <v>170</v>
      </c>
      <c r="E150" s="133" t="s">
        <v>4630</v>
      </c>
      <c r="F150" s="134" t="s">
        <v>4631</v>
      </c>
      <c r="G150" s="135" t="s">
        <v>368</v>
      </c>
      <c r="H150" s="136">
        <v>122</v>
      </c>
      <c r="I150" s="137"/>
      <c r="J150" s="138">
        <f>ROUND(I150*H150,2)</f>
        <v>0</v>
      </c>
      <c r="K150" s="134" t="s">
        <v>174</v>
      </c>
      <c r="L150" s="33"/>
      <c r="M150" s="139" t="s">
        <v>19</v>
      </c>
      <c r="N150" s="140" t="s">
        <v>46</v>
      </c>
      <c r="P150" s="141">
        <f>O150*H150</f>
        <v>0</v>
      </c>
      <c r="Q150" s="141">
        <v>0</v>
      </c>
      <c r="R150" s="141">
        <f>Q150*H150</f>
        <v>0</v>
      </c>
      <c r="S150" s="141">
        <v>0</v>
      </c>
      <c r="T150" s="142">
        <f>S150*H150</f>
        <v>0</v>
      </c>
      <c r="AR150" s="143" t="s">
        <v>309</v>
      </c>
      <c r="AT150" s="143" t="s">
        <v>170</v>
      </c>
      <c r="AU150" s="143" t="s">
        <v>90</v>
      </c>
      <c r="AY150" s="18" t="s">
        <v>167</v>
      </c>
      <c r="BE150" s="144">
        <f>IF(N150="základní",J150,0)</f>
        <v>0</v>
      </c>
      <c r="BF150" s="144">
        <f>IF(N150="snížená",J150,0)</f>
        <v>0</v>
      </c>
      <c r="BG150" s="144">
        <f>IF(N150="zákl. přenesená",J150,0)</f>
        <v>0</v>
      </c>
      <c r="BH150" s="144">
        <f>IF(N150="sníž. přenesená",J150,0)</f>
        <v>0</v>
      </c>
      <c r="BI150" s="144">
        <f>IF(N150="nulová",J150,0)</f>
        <v>0</v>
      </c>
      <c r="BJ150" s="18" t="s">
        <v>90</v>
      </c>
      <c r="BK150" s="144">
        <f>ROUND(I150*H150,2)</f>
        <v>0</v>
      </c>
      <c r="BL150" s="18" t="s">
        <v>309</v>
      </c>
      <c r="BM150" s="143" t="s">
        <v>4632</v>
      </c>
    </row>
    <row r="151" spans="2:47" s="1" customFormat="1" ht="11.25">
      <c r="B151" s="33"/>
      <c r="D151" s="145" t="s">
        <v>177</v>
      </c>
      <c r="F151" s="146" t="s">
        <v>4633</v>
      </c>
      <c r="I151" s="147"/>
      <c r="L151" s="33"/>
      <c r="M151" s="148"/>
      <c r="T151" s="54"/>
      <c r="AT151" s="18" t="s">
        <v>177</v>
      </c>
      <c r="AU151" s="18" t="s">
        <v>90</v>
      </c>
    </row>
    <row r="152" spans="2:51" s="13" customFormat="1" ht="11.25">
      <c r="B152" s="156"/>
      <c r="D152" s="150" t="s">
        <v>179</v>
      </c>
      <c r="E152" s="157" t="s">
        <v>19</v>
      </c>
      <c r="F152" s="158" t="s">
        <v>4634</v>
      </c>
      <c r="H152" s="159">
        <v>122</v>
      </c>
      <c r="I152" s="160"/>
      <c r="L152" s="156"/>
      <c r="M152" s="161"/>
      <c r="T152" s="162"/>
      <c r="AT152" s="157" t="s">
        <v>179</v>
      </c>
      <c r="AU152" s="157" t="s">
        <v>90</v>
      </c>
      <c r="AV152" s="13" t="s">
        <v>90</v>
      </c>
      <c r="AW152" s="13" t="s">
        <v>35</v>
      </c>
      <c r="AX152" s="13" t="s">
        <v>74</v>
      </c>
      <c r="AY152" s="157" t="s">
        <v>167</v>
      </c>
    </row>
    <row r="153" spans="2:51" s="14" customFormat="1" ht="11.25">
      <c r="B153" s="163"/>
      <c r="D153" s="150" t="s">
        <v>179</v>
      </c>
      <c r="E153" s="164" t="s">
        <v>19</v>
      </c>
      <c r="F153" s="165" t="s">
        <v>200</v>
      </c>
      <c r="H153" s="166">
        <v>122</v>
      </c>
      <c r="I153" s="167"/>
      <c r="L153" s="163"/>
      <c r="M153" s="168"/>
      <c r="T153" s="169"/>
      <c r="AT153" s="164" t="s">
        <v>179</v>
      </c>
      <c r="AU153" s="164" t="s">
        <v>90</v>
      </c>
      <c r="AV153" s="14" t="s">
        <v>175</v>
      </c>
      <c r="AW153" s="14" t="s">
        <v>35</v>
      </c>
      <c r="AX153" s="14" t="s">
        <v>82</v>
      </c>
      <c r="AY153" s="164" t="s">
        <v>167</v>
      </c>
    </row>
    <row r="154" spans="2:65" s="1" customFormat="1" ht="16.5" customHeight="1">
      <c r="B154" s="33"/>
      <c r="C154" s="180" t="s">
        <v>326</v>
      </c>
      <c r="D154" s="180" t="s">
        <v>587</v>
      </c>
      <c r="E154" s="181" t="s">
        <v>4635</v>
      </c>
      <c r="F154" s="182" t="s">
        <v>4636</v>
      </c>
      <c r="G154" s="183" t="s">
        <v>218</v>
      </c>
      <c r="H154" s="184">
        <v>1.342</v>
      </c>
      <c r="I154" s="185"/>
      <c r="J154" s="186">
        <f>ROUND(I154*H154,2)</f>
        <v>0</v>
      </c>
      <c r="K154" s="182" t="s">
        <v>174</v>
      </c>
      <c r="L154" s="187"/>
      <c r="M154" s="188" t="s">
        <v>19</v>
      </c>
      <c r="N154" s="189" t="s">
        <v>46</v>
      </c>
      <c r="P154" s="141">
        <f>O154*H154</f>
        <v>0</v>
      </c>
      <c r="Q154" s="141">
        <v>0.55</v>
      </c>
      <c r="R154" s="141">
        <f>Q154*H154</f>
        <v>0.7381000000000001</v>
      </c>
      <c r="S154" s="141">
        <v>0</v>
      </c>
      <c r="T154" s="142">
        <f>S154*H154</f>
        <v>0</v>
      </c>
      <c r="AR154" s="143" t="s">
        <v>437</v>
      </c>
      <c r="AT154" s="143" t="s">
        <v>587</v>
      </c>
      <c r="AU154" s="143" t="s">
        <v>90</v>
      </c>
      <c r="AY154" s="18" t="s">
        <v>167</v>
      </c>
      <c r="BE154" s="144">
        <f>IF(N154="základní",J154,0)</f>
        <v>0</v>
      </c>
      <c r="BF154" s="144">
        <f>IF(N154="snížená",J154,0)</f>
        <v>0</v>
      </c>
      <c r="BG154" s="144">
        <f>IF(N154="zákl. přenesená",J154,0)</f>
        <v>0</v>
      </c>
      <c r="BH154" s="144">
        <f>IF(N154="sníž. přenesená",J154,0)</f>
        <v>0</v>
      </c>
      <c r="BI154" s="144">
        <f>IF(N154="nulová",J154,0)</f>
        <v>0</v>
      </c>
      <c r="BJ154" s="18" t="s">
        <v>90</v>
      </c>
      <c r="BK154" s="144">
        <f>ROUND(I154*H154,2)</f>
        <v>0</v>
      </c>
      <c r="BL154" s="18" t="s">
        <v>309</v>
      </c>
      <c r="BM154" s="143" t="s">
        <v>4637</v>
      </c>
    </row>
    <row r="155" spans="2:51" s="13" customFormat="1" ht="11.25">
      <c r="B155" s="156"/>
      <c r="D155" s="150" t="s">
        <v>179</v>
      </c>
      <c r="E155" s="157" t="s">
        <v>19</v>
      </c>
      <c r="F155" s="158" t="s">
        <v>4638</v>
      </c>
      <c r="H155" s="159">
        <v>1.22</v>
      </c>
      <c r="I155" s="160"/>
      <c r="L155" s="156"/>
      <c r="M155" s="161"/>
      <c r="T155" s="162"/>
      <c r="AT155" s="157" t="s">
        <v>179</v>
      </c>
      <c r="AU155" s="157" t="s">
        <v>90</v>
      </c>
      <c r="AV155" s="13" t="s">
        <v>90</v>
      </c>
      <c r="AW155" s="13" t="s">
        <v>35</v>
      </c>
      <c r="AX155" s="13" t="s">
        <v>74</v>
      </c>
      <c r="AY155" s="157" t="s">
        <v>167</v>
      </c>
    </row>
    <row r="156" spans="2:51" s="14" customFormat="1" ht="11.25">
      <c r="B156" s="163"/>
      <c r="D156" s="150" t="s">
        <v>179</v>
      </c>
      <c r="E156" s="164" t="s">
        <v>19</v>
      </c>
      <c r="F156" s="165" t="s">
        <v>200</v>
      </c>
      <c r="H156" s="166">
        <v>1.22</v>
      </c>
      <c r="I156" s="167"/>
      <c r="L156" s="163"/>
      <c r="M156" s="168"/>
      <c r="T156" s="169"/>
      <c r="AT156" s="164" t="s">
        <v>179</v>
      </c>
      <c r="AU156" s="164" t="s">
        <v>90</v>
      </c>
      <c r="AV156" s="14" t="s">
        <v>175</v>
      </c>
      <c r="AW156" s="14" t="s">
        <v>35</v>
      </c>
      <c r="AX156" s="14" t="s">
        <v>82</v>
      </c>
      <c r="AY156" s="164" t="s">
        <v>167</v>
      </c>
    </row>
    <row r="157" spans="2:51" s="13" customFormat="1" ht="11.25">
      <c r="B157" s="156"/>
      <c r="D157" s="150" t="s">
        <v>179</v>
      </c>
      <c r="F157" s="158" t="s">
        <v>4639</v>
      </c>
      <c r="H157" s="159">
        <v>1.342</v>
      </c>
      <c r="I157" s="160"/>
      <c r="L157" s="156"/>
      <c r="M157" s="161"/>
      <c r="T157" s="162"/>
      <c r="AT157" s="157" t="s">
        <v>179</v>
      </c>
      <c r="AU157" s="157" t="s">
        <v>90</v>
      </c>
      <c r="AV157" s="13" t="s">
        <v>90</v>
      </c>
      <c r="AW157" s="13" t="s">
        <v>4</v>
      </c>
      <c r="AX157" s="13" t="s">
        <v>82</v>
      </c>
      <c r="AY157" s="157" t="s">
        <v>167</v>
      </c>
    </row>
    <row r="158" spans="2:65" s="1" customFormat="1" ht="24.2" customHeight="1">
      <c r="B158" s="33"/>
      <c r="C158" s="132" t="s">
        <v>335</v>
      </c>
      <c r="D158" s="132" t="s">
        <v>170</v>
      </c>
      <c r="E158" s="133" t="s">
        <v>4640</v>
      </c>
      <c r="F158" s="134" t="s">
        <v>4641</v>
      </c>
      <c r="G158" s="135" t="s">
        <v>368</v>
      </c>
      <c r="H158" s="136">
        <v>115</v>
      </c>
      <c r="I158" s="137"/>
      <c r="J158" s="138">
        <f>ROUND(I158*H158,2)</f>
        <v>0</v>
      </c>
      <c r="K158" s="134" t="s">
        <v>174</v>
      </c>
      <c r="L158" s="33"/>
      <c r="M158" s="139" t="s">
        <v>19</v>
      </c>
      <c r="N158" s="140" t="s">
        <v>46</v>
      </c>
      <c r="P158" s="141">
        <f>O158*H158</f>
        <v>0</v>
      </c>
      <c r="Q158" s="141">
        <v>0</v>
      </c>
      <c r="R158" s="141">
        <f>Q158*H158</f>
        <v>0</v>
      </c>
      <c r="S158" s="141">
        <v>0</v>
      </c>
      <c r="T158" s="142">
        <f>S158*H158</f>
        <v>0</v>
      </c>
      <c r="AR158" s="143" t="s">
        <v>309</v>
      </c>
      <c r="AT158" s="143" t="s">
        <v>170</v>
      </c>
      <c r="AU158" s="143" t="s">
        <v>90</v>
      </c>
      <c r="AY158" s="18" t="s">
        <v>167</v>
      </c>
      <c r="BE158" s="144">
        <f>IF(N158="základní",J158,0)</f>
        <v>0</v>
      </c>
      <c r="BF158" s="144">
        <f>IF(N158="snížená",J158,0)</f>
        <v>0</v>
      </c>
      <c r="BG158" s="144">
        <f>IF(N158="zákl. přenesená",J158,0)</f>
        <v>0</v>
      </c>
      <c r="BH158" s="144">
        <f>IF(N158="sníž. přenesená",J158,0)</f>
        <v>0</v>
      </c>
      <c r="BI158" s="144">
        <f>IF(N158="nulová",J158,0)</f>
        <v>0</v>
      </c>
      <c r="BJ158" s="18" t="s">
        <v>90</v>
      </c>
      <c r="BK158" s="144">
        <f>ROUND(I158*H158,2)</f>
        <v>0</v>
      </c>
      <c r="BL158" s="18" t="s">
        <v>309</v>
      </c>
      <c r="BM158" s="143" t="s">
        <v>4642</v>
      </c>
    </row>
    <row r="159" spans="2:47" s="1" customFormat="1" ht="11.25">
      <c r="B159" s="33"/>
      <c r="D159" s="145" t="s">
        <v>177</v>
      </c>
      <c r="F159" s="146" t="s">
        <v>4643</v>
      </c>
      <c r="I159" s="147"/>
      <c r="L159" s="33"/>
      <c r="M159" s="148"/>
      <c r="T159" s="54"/>
      <c r="AT159" s="18" t="s">
        <v>177</v>
      </c>
      <c r="AU159" s="18" t="s">
        <v>90</v>
      </c>
    </row>
    <row r="160" spans="2:51" s="13" customFormat="1" ht="11.25">
      <c r="B160" s="156"/>
      <c r="D160" s="150" t="s">
        <v>179</v>
      </c>
      <c r="E160" s="157" t="s">
        <v>19</v>
      </c>
      <c r="F160" s="158" t="s">
        <v>4644</v>
      </c>
      <c r="H160" s="159">
        <v>115</v>
      </c>
      <c r="I160" s="160"/>
      <c r="L160" s="156"/>
      <c r="M160" s="161"/>
      <c r="T160" s="162"/>
      <c r="AT160" s="157" t="s">
        <v>179</v>
      </c>
      <c r="AU160" s="157" t="s">
        <v>90</v>
      </c>
      <c r="AV160" s="13" t="s">
        <v>90</v>
      </c>
      <c r="AW160" s="13" t="s">
        <v>35</v>
      </c>
      <c r="AX160" s="13" t="s">
        <v>74</v>
      </c>
      <c r="AY160" s="157" t="s">
        <v>167</v>
      </c>
    </row>
    <row r="161" spans="2:51" s="14" customFormat="1" ht="11.25">
      <c r="B161" s="163"/>
      <c r="D161" s="150" t="s">
        <v>179</v>
      </c>
      <c r="E161" s="164" t="s">
        <v>19</v>
      </c>
      <c r="F161" s="165" t="s">
        <v>200</v>
      </c>
      <c r="H161" s="166">
        <v>115</v>
      </c>
      <c r="I161" s="167"/>
      <c r="L161" s="163"/>
      <c r="M161" s="168"/>
      <c r="T161" s="169"/>
      <c r="AT161" s="164" t="s">
        <v>179</v>
      </c>
      <c r="AU161" s="164" t="s">
        <v>90</v>
      </c>
      <c r="AV161" s="14" t="s">
        <v>175</v>
      </c>
      <c r="AW161" s="14" t="s">
        <v>35</v>
      </c>
      <c r="AX161" s="14" t="s">
        <v>82</v>
      </c>
      <c r="AY161" s="164" t="s">
        <v>167</v>
      </c>
    </row>
    <row r="162" spans="2:65" s="1" customFormat="1" ht="16.5" customHeight="1">
      <c r="B162" s="33"/>
      <c r="C162" s="180" t="s">
        <v>342</v>
      </c>
      <c r="D162" s="180" t="s">
        <v>587</v>
      </c>
      <c r="E162" s="181" t="s">
        <v>4645</v>
      </c>
      <c r="F162" s="182" t="s">
        <v>4646</v>
      </c>
      <c r="G162" s="183" t="s">
        <v>218</v>
      </c>
      <c r="H162" s="184">
        <v>1.822</v>
      </c>
      <c r="I162" s="185"/>
      <c r="J162" s="186">
        <f>ROUND(I162*H162,2)</f>
        <v>0</v>
      </c>
      <c r="K162" s="182" t="s">
        <v>174</v>
      </c>
      <c r="L162" s="187"/>
      <c r="M162" s="188" t="s">
        <v>19</v>
      </c>
      <c r="N162" s="189" t="s">
        <v>46</v>
      </c>
      <c r="P162" s="141">
        <f>O162*H162</f>
        <v>0</v>
      </c>
      <c r="Q162" s="141">
        <v>0.55</v>
      </c>
      <c r="R162" s="141">
        <f>Q162*H162</f>
        <v>1.0021000000000002</v>
      </c>
      <c r="S162" s="141">
        <v>0</v>
      </c>
      <c r="T162" s="142">
        <f>S162*H162</f>
        <v>0</v>
      </c>
      <c r="AR162" s="143" t="s">
        <v>437</v>
      </c>
      <c r="AT162" s="143" t="s">
        <v>587</v>
      </c>
      <c r="AU162" s="143" t="s">
        <v>90</v>
      </c>
      <c r="AY162" s="18" t="s">
        <v>167</v>
      </c>
      <c r="BE162" s="144">
        <f>IF(N162="základní",J162,0)</f>
        <v>0</v>
      </c>
      <c r="BF162" s="144">
        <f>IF(N162="snížená",J162,0)</f>
        <v>0</v>
      </c>
      <c r="BG162" s="144">
        <f>IF(N162="zákl. přenesená",J162,0)</f>
        <v>0</v>
      </c>
      <c r="BH162" s="144">
        <f>IF(N162="sníž. přenesená",J162,0)</f>
        <v>0</v>
      </c>
      <c r="BI162" s="144">
        <f>IF(N162="nulová",J162,0)</f>
        <v>0</v>
      </c>
      <c r="BJ162" s="18" t="s">
        <v>90</v>
      </c>
      <c r="BK162" s="144">
        <f>ROUND(I162*H162,2)</f>
        <v>0</v>
      </c>
      <c r="BL162" s="18" t="s">
        <v>309</v>
      </c>
      <c r="BM162" s="143" t="s">
        <v>4647</v>
      </c>
    </row>
    <row r="163" spans="2:51" s="13" customFormat="1" ht="11.25">
      <c r="B163" s="156"/>
      <c r="D163" s="150" t="s">
        <v>179</v>
      </c>
      <c r="E163" s="157" t="s">
        <v>19</v>
      </c>
      <c r="F163" s="158" t="s">
        <v>4648</v>
      </c>
      <c r="H163" s="159">
        <v>1.656</v>
      </c>
      <c r="I163" s="160"/>
      <c r="L163" s="156"/>
      <c r="M163" s="161"/>
      <c r="T163" s="162"/>
      <c r="AT163" s="157" t="s">
        <v>179</v>
      </c>
      <c r="AU163" s="157" t="s">
        <v>90</v>
      </c>
      <c r="AV163" s="13" t="s">
        <v>90</v>
      </c>
      <c r="AW163" s="13" t="s">
        <v>35</v>
      </c>
      <c r="AX163" s="13" t="s">
        <v>74</v>
      </c>
      <c r="AY163" s="157" t="s">
        <v>167</v>
      </c>
    </row>
    <row r="164" spans="2:51" s="14" customFormat="1" ht="11.25">
      <c r="B164" s="163"/>
      <c r="D164" s="150" t="s">
        <v>179</v>
      </c>
      <c r="E164" s="164" t="s">
        <v>19</v>
      </c>
      <c r="F164" s="165" t="s">
        <v>200</v>
      </c>
      <c r="H164" s="166">
        <v>1.656</v>
      </c>
      <c r="I164" s="167"/>
      <c r="L164" s="163"/>
      <c r="M164" s="168"/>
      <c r="T164" s="169"/>
      <c r="AT164" s="164" t="s">
        <v>179</v>
      </c>
      <c r="AU164" s="164" t="s">
        <v>90</v>
      </c>
      <c r="AV164" s="14" t="s">
        <v>175</v>
      </c>
      <c r="AW164" s="14" t="s">
        <v>35</v>
      </c>
      <c r="AX164" s="14" t="s">
        <v>82</v>
      </c>
      <c r="AY164" s="164" t="s">
        <v>167</v>
      </c>
    </row>
    <row r="165" spans="2:51" s="13" customFormat="1" ht="11.25">
      <c r="B165" s="156"/>
      <c r="D165" s="150" t="s">
        <v>179</v>
      </c>
      <c r="F165" s="158" t="s">
        <v>4649</v>
      </c>
      <c r="H165" s="159">
        <v>1.822</v>
      </c>
      <c r="I165" s="160"/>
      <c r="L165" s="156"/>
      <c r="M165" s="161"/>
      <c r="T165" s="162"/>
      <c r="AT165" s="157" t="s">
        <v>179</v>
      </c>
      <c r="AU165" s="157" t="s">
        <v>90</v>
      </c>
      <c r="AV165" s="13" t="s">
        <v>90</v>
      </c>
      <c r="AW165" s="13" t="s">
        <v>4</v>
      </c>
      <c r="AX165" s="13" t="s">
        <v>82</v>
      </c>
      <c r="AY165" s="157" t="s">
        <v>167</v>
      </c>
    </row>
    <row r="166" spans="2:65" s="1" customFormat="1" ht="16.5" customHeight="1">
      <c r="B166" s="33"/>
      <c r="C166" s="132" t="s">
        <v>7</v>
      </c>
      <c r="D166" s="132" t="s">
        <v>170</v>
      </c>
      <c r="E166" s="133" t="s">
        <v>4650</v>
      </c>
      <c r="F166" s="134" t="s">
        <v>4651</v>
      </c>
      <c r="G166" s="135" t="s">
        <v>368</v>
      </c>
      <c r="H166" s="136">
        <v>143</v>
      </c>
      <c r="I166" s="137"/>
      <c r="J166" s="138">
        <f>ROUND(I166*H166,2)</f>
        <v>0</v>
      </c>
      <c r="K166" s="134" t="s">
        <v>174</v>
      </c>
      <c r="L166" s="33"/>
      <c r="M166" s="139" t="s">
        <v>19</v>
      </c>
      <c r="N166" s="140" t="s">
        <v>46</v>
      </c>
      <c r="P166" s="141">
        <f>O166*H166</f>
        <v>0</v>
      </c>
      <c r="Q166" s="141">
        <v>1E-05</v>
      </c>
      <c r="R166" s="141">
        <f>Q166*H166</f>
        <v>0.00143</v>
      </c>
      <c r="S166" s="141">
        <v>0</v>
      </c>
      <c r="T166" s="142">
        <f>S166*H166</f>
        <v>0</v>
      </c>
      <c r="AR166" s="143" t="s">
        <v>309</v>
      </c>
      <c r="AT166" s="143" t="s">
        <v>170</v>
      </c>
      <c r="AU166" s="143" t="s">
        <v>90</v>
      </c>
      <c r="AY166" s="18" t="s">
        <v>167</v>
      </c>
      <c r="BE166" s="144">
        <f>IF(N166="základní",J166,0)</f>
        <v>0</v>
      </c>
      <c r="BF166" s="144">
        <f>IF(N166="snížená",J166,0)</f>
        <v>0</v>
      </c>
      <c r="BG166" s="144">
        <f>IF(N166="zákl. přenesená",J166,0)</f>
        <v>0</v>
      </c>
      <c r="BH166" s="144">
        <f>IF(N166="sníž. přenesená",J166,0)</f>
        <v>0</v>
      </c>
      <c r="BI166" s="144">
        <f>IF(N166="nulová",J166,0)</f>
        <v>0</v>
      </c>
      <c r="BJ166" s="18" t="s">
        <v>90</v>
      </c>
      <c r="BK166" s="144">
        <f>ROUND(I166*H166,2)</f>
        <v>0</v>
      </c>
      <c r="BL166" s="18" t="s">
        <v>309</v>
      </c>
      <c r="BM166" s="143" t="s">
        <v>4652</v>
      </c>
    </row>
    <row r="167" spans="2:47" s="1" customFormat="1" ht="11.25">
      <c r="B167" s="33"/>
      <c r="D167" s="145" t="s">
        <v>177</v>
      </c>
      <c r="F167" s="146" t="s">
        <v>4653</v>
      </c>
      <c r="I167" s="147"/>
      <c r="L167" s="33"/>
      <c r="M167" s="148"/>
      <c r="T167" s="54"/>
      <c r="AT167" s="18" t="s">
        <v>177</v>
      </c>
      <c r="AU167" s="18" t="s">
        <v>90</v>
      </c>
    </row>
    <row r="168" spans="2:51" s="12" customFormat="1" ht="11.25">
      <c r="B168" s="149"/>
      <c r="D168" s="150" t="s">
        <v>179</v>
      </c>
      <c r="E168" s="151" t="s">
        <v>19</v>
      </c>
      <c r="F168" s="152" t="s">
        <v>4654</v>
      </c>
      <c r="H168" s="151" t="s">
        <v>19</v>
      </c>
      <c r="I168" s="153"/>
      <c r="L168" s="149"/>
      <c r="M168" s="154"/>
      <c r="T168" s="155"/>
      <c r="AT168" s="151" t="s">
        <v>179</v>
      </c>
      <c r="AU168" s="151" t="s">
        <v>90</v>
      </c>
      <c r="AV168" s="12" t="s">
        <v>82</v>
      </c>
      <c r="AW168" s="12" t="s">
        <v>35</v>
      </c>
      <c r="AX168" s="12" t="s">
        <v>74</v>
      </c>
      <c r="AY168" s="151" t="s">
        <v>167</v>
      </c>
    </row>
    <row r="169" spans="2:51" s="13" customFormat="1" ht="11.25">
      <c r="B169" s="156"/>
      <c r="D169" s="150" t="s">
        <v>179</v>
      </c>
      <c r="E169" s="157" t="s">
        <v>19</v>
      </c>
      <c r="F169" s="158" t="s">
        <v>4655</v>
      </c>
      <c r="H169" s="159">
        <v>104</v>
      </c>
      <c r="I169" s="160"/>
      <c r="L169" s="156"/>
      <c r="M169" s="161"/>
      <c r="T169" s="162"/>
      <c r="AT169" s="157" t="s">
        <v>179</v>
      </c>
      <c r="AU169" s="157" t="s">
        <v>90</v>
      </c>
      <c r="AV169" s="13" t="s">
        <v>90</v>
      </c>
      <c r="AW169" s="13" t="s">
        <v>35</v>
      </c>
      <c r="AX169" s="13" t="s">
        <v>74</v>
      </c>
      <c r="AY169" s="157" t="s">
        <v>167</v>
      </c>
    </row>
    <row r="170" spans="2:51" s="13" customFormat="1" ht="11.25">
      <c r="B170" s="156"/>
      <c r="D170" s="150" t="s">
        <v>179</v>
      </c>
      <c r="E170" s="157" t="s">
        <v>19</v>
      </c>
      <c r="F170" s="158" t="s">
        <v>4656</v>
      </c>
      <c r="H170" s="159">
        <v>39</v>
      </c>
      <c r="I170" s="160"/>
      <c r="L170" s="156"/>
      <c r="M170" s="161"/>
      <c r="T170" s="162"/>
      <c r="AT170" s="157" t="s">
        <v>179</v>
      </c>
      <c r="AU170" s="157" t="s">
        <v>90</v>
      </c>
      <c r="AV170" s="13" t="s">
        <v>90</v>
      </c>
      <c r="AW170" s="13" t="s">
        <v>35</v>
      </c>
      <c r="AX170" s="13" t="s">
        <v>74</v>
      </c>
      <c r="AY170" s="157" t="s">
        <v>167</v>
      </c>
    </row>
    <row r="171" spans="2:51" s="14" customFormat="1" ht="11.25">
      <c r="B171" s="163"/>
      <c r="D171" s="150" t="s">
        <v>179</v>
      </c>
      <c r="E171" s="164" t="s">
        <v>19</v>
      </c>
      <c r="F171" s="165" t="s">
        <v>200</v>
      </c>
      <c r="H171" s="166">
        <v>143</v>
      </c>
      <c r="I171" s="167"/>
      <c r="L171" s="163"/>
      <c r="M171" s="168"/>
      <c r="T171" s="169"/>
      <c r="AT171" s="164" t="s">
        <v>179</v>
      </c>
      <c r="AU171" s="164" t="s">
        <v>90</v>
      </c>
      <c r="AV171" s="14" t="s">
        <v>175</v>
      </c>
      <c r="AW171" s="14" t="s">
        <v>35</v>
      </c>
      <c r="AX171" s="14" t="s">
        <v>82</v>
      </c>
      <c r="AY171" s="164" t="s">
        <v>167</v>
      </c>
    </row>
    <row r="172" spans="2:65" s="1" customFormat="1" ht="16.5" customHeight="1">
      <c r="B172" s="33"/>
      <c r="C172" s="180" t="s">
        <v>355</v>
      </c>
      <c r="D172" s="180" t="s">
        <v>587</v>
      </c>
      <c r="E172" s="181" t="s">
        <v>4657</v>
      </c>
      <c r="F172" s="182" t="s">
        <v>4658</v>
      </c>
      <c r="G172" s="183" t="s">
        <v>218</v>
      </c>
      <c r="H172" s="184">
        <v>0.377</v>
      </c>
      <c r="I172" s="185"/>
      <c r="J172" s="186">
        <f>ROUND(I172*H172,2)</f>
        <v>0</v>
      </c>
      <c r="K172" s="182" t="s">
        <v>174</v>
      </c>
      <c r="L172" s="187"/>
      <c r="M172" s="188" t="s">
        <v>19</v>
      </c>
      <c r="N172" s="189" t="s">
        <v>46</v>
      </c>
      <c r="P172" s="141">
        <f>O172*H172</f>
        <v>0</v>
      </c>
      <c r="Q172" s="141">
        <v>0.55</v>
      </c>
      <c r="R172" s="141">
        <f>Q172*H172</f>
        <v>0.20735</v>
      </c>
      <c r="S172" s="141">
        <v>0</v>
      </c>
      <c r="T172" s="142">
        <f>S172*H172</f>
        <v>0</v>
      </c>
      <c r="AR172" s="143" t="s">
        <v>437</v>
      </c>
      <c r="AT172" s="143" t="s">
        <v>587</v>
      </c>
      <c r="AU172" s="143" t="s">
        <v>90</v>
      </c>
      <c r="AY172" s="18" t="s">
        <v>167</v>
      </c>
      <c r="BE172" s="144">
        <f>IF(N172="základní",J172,0)</f>
        <v>0</v>
      </c>
      <c r="BF172" s="144">
        <f>IF(N172="snížená",J172,0)</f>
        <v>0</v>
      </c>
      <c r="BG172" s="144">
        <f>IF(N172="zákl. přenesená",J172,0)</f>
        <v>0</v>
      </c>
      <c r="BH172" s="144">
        <f>IF(N172="sníž. přenesená",J172,0)</f>
        <v>0</v>
      </c>
      <c r="BI172" s="144">
        <f>IF(N172="nulová",J172,0)</f>
        <v>0</v>
      </c>
      <c r="BJ172" s="18" t="s">
        <v>90</v>
      </c>
      <c r="BK172" s="144">
        <f>ROUND(I172*H172,2)</f>
        <v>0</v>
      </c>
      <c r="BL172" s="18" t="s">
        <v>309</v>
      </c>
      <c r="BM172" s="143" t="s">
        <v>4659</v>
      </c>
    </row>
    <row r="173" spans="2:51" s="13" customFormat="1" ht="11.25">
      <c r="B173" s="156"/>
      <c r="D173" s="150" t="s">
        <v>179</v>
      </c>
      <c r="E173" s="157" t="s">
        <v>19</v>
      </c>
      <c r="F173" s="158" t="s">
        <v>4660</v>
      </c>
      <c r="H173" s="159">
        <v>0.343</v>
      </c>
      <c r="I173" s="160"/>
      <c r="L173" s="156"/>
      <c r="M173" s="161"/>
      <c r="T173" s="162"/>
      <c r="AT173" s="157" t="s">
        <v>179</v>
      </c>
      <c r="AU173" s="157" t="s">
        <v>90</v>
      </c>
      <c r="AV173" s="13" t="s">
        <v>90</v>
      </c>
      <c r="AW173" s="13" t="s">
        <v>35</v>
      </c>
      <c r="AX173" s="13" t="s">
        <v>74</v>
      </c>
      <c r="AY173" s="157" t="s">
        <v>167</v>
      </c>
    </row>
    <row r="174" spans="2:51" s="14" customFormat="1" ht="11.25">
      <c r="B174" s="163"/>
      <c r="D174" s="150" t="s">
        <v>179</v>
      </c>
      <c r="E174" s="164" t="s">
        <v>19</v>
      </c>
      <c r="F174" s="165" t="s">
        <v>200</v>
      </c>
      <c r="H174" s="166">
        <v>0.343</v>
      </c>
      <c r="I174" s="167"/>
      <c r="L174" s="163"/>
      <c r="M174" s="168"/>
      <c r="T174" s="169"/>
      <c r="AT174" s="164" t="s">
        <v>179</v>
      </c>
      <c r="AU174" s="164" t="s">
        <v>90</v>
      </c>
      <c r="AV174" s="14" t="s">
        <v>175</v>
      </c>
      <c r="AW174" s="14" t="s">
        <v>35</v>
      </c>
      <c r="AX174" s="14" t="s">
        <v>82</v>
      </c>
      <c r="AY174" s="164" t="s">
        <v>167</v>
      </c>
    </row>
    <row r="175" spans="2:51" s="13" customFormat="1" ht="11.25">
      <c r="B175" s="156"/>
      <c r="D175" s="150" t="s">
        <v>179</v>
      </c>
      <c r="F175" s="158" t="s">
        <v>4661</v>
      </c>
      <c r="H175" s="159">
        <v>0.377</v>
      </c>
      <c r="I175" s="160"/>
      <c r="L175" s="156"/>
      <c r="M175" s="161"/>
      <c r="T175" s="162"/>
      <c r="AT175" s="157" t="s">
        <v>179</v>
      </c>
      <c r="AU175" s="157" t="s">
        <v>90</v>
      </c>
      <c r="AV175" s="13" t="s">
        <v>90</v>
      </c>
      <c r="AW175" s="13" t="s">
        <v>4</v>
      </c>
      <c r="AX175" s="13" t="s">
        <v>82</v>
      </c>
      <c r="AY175" s="157" t="s">
        <v>167</v>
      </c>
    </row>
    <row r="176" spans="2:65" s="1" customFormat="1" ht="16.5" customHeight="1">
      <c r="B176" s="33"/>
      <c r="C176" s="132" t="s">
        <v>365</v>
      </c>
      <c r="D176" s="132" t="s">
        <v>170</v>
      </c>
      <c r="E176" s="133" t="s">
        <v>4662</v>
      </c>
      <c r="F176" s="134" t="s">
        <v>4663</v>
      </c>
      <c r="G176" s="135" t="s">
        <v>173</v>
      </c>
      <c r="H176" s="136">
        <v>101.4</v>
      </c>
      <c r="I176" s="137"/>
      <c r="J176" s="138">
        <f>ROUND(I176*H176,2)</f>
        <v>0</v>
      </c>
      <c r="K176" s="134" t="s">
        <v>19</v>
      </c>
      <c r="L176" s="33"/>
      <c r="M176" s="139" t="s">
        <v>19</v>
      </c>
      <c r="N176" s="140" t="s">
        <v>46</v>
      </c>
      <c r="P176" s="141">
        <f>O176*H176</f>
        <v>0</v>
      </c>
      <c r="Q176" s="141">
        <v>0.0142</v>
      </c>
      <c r="R176" s="141">
        <f>Q176*H176</f>
        <v>1.4398800000000003</v>
      </c>
      <c r="S176" s="141">
        <v>0</v>
      </c>
      <c r="T176" s="142">
        <f>S176*H176</f>
        <v>0</v>
      </c>
      <c r="AR176" s="143" t="s">
        <v>309</v>
      </c>
      <c r="AT176" s="143" t="s">
        <v>170</v>
      </c>
      <c r="AU176" s="143" t="s">
        <v>90</v>
      </c>
      <c r="AY176" s="18" t="s">
        <v>167</v>
      </c>
      <c r="BE176" s="144">
        <f>IF(N176="základní",J176,0)</f>
        <v>0</v>
      </c>
      <c r="BF176" s="144">
        <f>IF(N176="snížená",J176,0)</f>
        <v>0</v>
      </c>
      <c r="BG176" s="144">
        <f>IF(N176="zákl. přenesená",J176,0)</f>
        <v>0</v>
      </c>
      <c r="BH176" s="144">
        <f>IF(N176="sníž. přenesená",J176,0)</f>
        <v>0</v>
      </c>
      <c r="BI176" s="144">
        <f>IF(N176="nulová",J176,0)</f>
        <v>0</v>
      </c>
      <c r="BJ176" s="18" t="s">
        <v>90</v>
      </c>
      <c r="BK176" s="144">
        <f>ROUND(I176*H176,2)</f>
        <v>0</v>
      </c>
      <c r="BL176" s="18" t="s">
        <v>309</v>
      </c>
      <c r="BM176" s="143" t="s">
        <v>4664</v>
      </c>
    </row>
    <row r="177" spans="2:51" s="13" customFormat="1" ht="11.25">
      <c r="B177" s="156"/>
      <c r="D177" s="150" t="s">
        <v>179</v>
      </c>
      <c r="E177" s="157" t="s">
        <v>19</v>
      </c>
      <c r="F177" s="158" t="s">
        <v>4665</v>
      </c>
      <c r="H177" s="159">
        <v>26</v>
      </c>
      <c r="I177" s="160"/>
      <c r="L177" s="156"/>
      <c r="M177" s="161"/>
      <c r="T177" s="162"/>
      <c r="AT177" s="157" t="s">
        <v>179</v>
      </c>
      <c r="AU177" s="157" t="s">
        <v>90</v>
      </c>
      <c r="AV177" s="13" t="s">
        <v>90</v>
      </c>
      <c r="AW177" s="13" t="s">
        <v>35</v>
      </c>
      <c r="AX177" s="13" t="s">
        <v>74</v>
      </c>
      <c r="AY177" s="157" t="s">
        <v>167</v>
      </c>
    </row>
    <row r="178" spans="2:51" s="13" customFormat="1" ht="11.25">
      <c r="B178" s="156"/>
      <c r="D178" s="150" t="s">
        <v>179</v>
      </c>
      <c r="E178" s="157" t="s">
        <v>19</v>
      </c>
      <c r="F178" s="158" t="s">
        <v>4666</v>
      </c>
      <c r="H178" s="159">
        <v>75.4</v>
      </c>
      <c r="I178" s="160"/>
      <c r="L178" s="156"/>
      <c r="M178" s="161"/>
      <c r="T178" s="162"/>
      <c r="AT178" s="157" t="s">
        <v>179</v>
      </c>
      <c r="AU178" s="157" t="s">
        <v>90</v>
      </c>
      <c r="AV178" s="13" t="s">
        <v>90</v>
      </c>
      <c r="AW178" s="13" t="s">
        <v>35</v>
      </c>
      <c r="AX178" s="13" t="s">
        <v>74</v>
      </c>
      <c r="AY178" s="157" t="s">
        <v>167</v>
      </c>
    </row>
    <row r="179" spans="2:51" s="14" customFormat="1" ht="11.25">
      <c r="B179" s="163"/>
      <c r="D179" s="150" t="s">
        <v>179</v>
      </c>
      <c r="E179" s="164" t="s">
        <v>19</v>
      </c>
      <c r="F179" s="165" t="s">
        <v>200</v>
      </c>
      <c r="H179" s="166">
        <v>101.4</v>
      </c>
      <c r="I179" s="167"/>
      <c r="L179" s="163"/>
      <c r="M179" s="168"/>
      <c r="T179" s="169"/>
      <c r="AT179" s="164" t="s">
        <v>179</v>
      </c>
      <c r="AU179" s="164" t="s">
        <v>90</v>
      </c>
      <c r="AV179" s="14" t="s">
        <v>175</v>
      </c>
      <c r="AW179" s="14" t="s">
        <v>35</v>
      </c>
      <c r="AX179" s="14" t="s">
        <v>82</v>
      </c>
      <c r="AY179" s="164" t="s">
        <v>167</v>
      </c>
    </row>
    <row r="180" spans="2:65" s="1" customFormat="1" ht="24.2" customHeight="1">
      <c r="B180" s="33"/>
      <c r="C180" s="132" t="s">
        <v>379</v>
      </c>
      <c r="D180" s="132" t="s">
        <v>170</v>
      </c>
      <c r="E180" s="133" t="s">
        <v>4667</v>
      </c>
      <c r="F180" s="134" t="s">
        <v>4668</v>
      </c>
      <c r="G180" s="135" t="s">
        <v>218</v>
      </c>
      <c r="H180" s="136">
        <v>5.569</v>
      </c>
      <c r="I180" s="137"/>
      <c r="J180" s="138">
        <f>ROUND(I180*H180,2)</f>
        <v>0</v>
      </c>
      <c r="K180" s="134" t="s">
        <v>174</v>
      </c>
      <c r="L180" s="33"/>
      <c r="M180" s="139" t="s">
        <v>19</v>
      </c>
      <c r="N180" s="140" t="s">
        <v>46</v>
      </c>
      <c r="P180" s="141">
        <f>O180*H180</f>
        <v>0</v>
      </c>
      <c r="Q180" s="141">
        <v>0.00189</v>
      </c>
      <c r="R180" s="141">
        <f>Q180*H180</f>
        <v>0.010525409999999999</v>
      </c>
      <c r="S180" s="141">
        <v>0</v>
      </c>
      <c r="T180" s="142">
        <f>S180*H180</f>
        <v>0</v>
      </c>
      <c r="AR180" s="143" t="s">
        <v>309</v>
      </c>
      <c r="AT180" s="143" t="s">
        <v>170</v>
      </c>
      <c r="AU180" s="143" t="s">
        <v>90</v>
      </c>
      <c r="AY180" s="18" t="s">
        <v>167</v>
      </c>
      <c r="BE180" s="144">
        <f>IF(N180="základní",J180,0)</f>
        <v>0</v>
      </c>
      <c r="BF180" s="144">
        <f>IF(N180="snížená",J180,0)</f>
        <v>0</v>
      </c>
      <c r="BG180" s="144">
        <f>IF(N180="zákl. přenesená",J180,0)</f>
        <v>0</v>
      </c>
      <c r="BH180" s="144">
        <f>IF(N180="sníž. přenesená",J180,0)</f>
        <v>0</v>
      </c>
      <c r="BI180" s="144">
        <f>IF(N180="nulová",J180,0)</f>
        <v>0</v>
      </c>
      <c r="BJ180" s="18" t="s">
        <v>90</v>
      </c>
      <c r="BK180" s="144">
        <f>ROUND(I180*H180,2)</f>
        <v>0</v>
      </c>
      <c r="BL180" s="18" t="s">
        <v>309</v>
      </c>
      <c r="BM180" s="143" t="s">
        <v>4669</v>
      </c>
    </row>
    <row r="181" spans="2:47" s="1" customFormat="1" ht="11.25">
      <c r="B181" s="33"/>
      <c r="D181" s="145" t="s">
        <v>177</v>
      </c>
      <c r="F181" s="146" t="s">
        <v>4670</v>
      </c>
      <c r="I181" s="147"/>
      <c r="L181" s="33"/>
      <c r="M181" s="148"/>
      <c r="T181" s="54"/>
      <c r="AT181" s="18" t="s">
        <v>177</v>
      </c>
      <c r="AU181" s="18" t="s">
        <v>90</v>
      </c>
    </row>
    <row r="182" spans="2:65" s="1" customFormat="1" ht="16.5" customHeight="1">
      <c r="B182" s="33"/>
      <c r="C182" s="132" t="s">
        <v>386</v>
      </c>
      <c r="D182" s="132" t="s">
        <v>170</v>
      </c>
      <c r="E182" s="133" t="s">
        <v>4671</v>
      </c>
      <c r="F182" s="134" t="s">
        <v>4672</v>
      </c>
      <c r="G182" s="135" t="s">
        <v>218</v>
      </c>
      <c r="H182" s="136">
        <v>5.569</v>
      </c>
      <c r="I182" s="137"/>
      <c r="J182" s="138">
        <f>ROUND(I182*H182,2)</f>
        <v>0</v>
      </c>
      <c r="K182" s="134" t="s">
        <v>174</v>
      </c>
      <c r="L182" s="33"/>
      <c r="M182" s="139" t="s">
        <v>19</v>
      </c>
      <c r="N182" s="140" t="s">
        <v>46</v>
      </c>
      <c r="P182" s="141">
        <f>O182*H182</f>
        <v>0</v>
      </c>
      <c r="Q182" s="141">
        <v>0.0242</v>
      </c>
      <c r="R182" s="141">
        <f>Q182*H182</f>
        <v>0.1347698</v>
      </c>
      <c r="S182" s="141">
        <v>0</v>
      </c>
      <c r="T182" s="142">
        <f>S182*H182</f>
        <v>0</v>
      </c>
      <c r="AR182" s="143" t="s">
        <v>309</v>
      </c>
      <c r="AT182" s="143" t="s">
        <v>170</v>
      </c>
      <c r="AU182" s="143" t="s">
        <v>90</v>
      </c>
      <c r="AY182" s="18" t="s">
        <v>167</v>
      </c>
      <c r="BE182" s="144">
        <f>IF(N182="základní",J182,0)</f>
        <v>0</v>
      </c>
      <c r="BF182" s="144">
        <f>IF(N182="snížená",J182,0)</f>
        <v>0</v>
      </c>
      <c r="BG182" s="144">
        <f>IF(N182="zákl. přenesená",J182,0)</f>
        <v>0</v>
      </c>
      <c r="BH182" s="144">
        <f>IF(N182="sníž. přenesená",J182,0)</f>
        <v>0</v>
      </c>
      <c r="BI182" s="144">
        <f>IF(N182="nulová",J182,0)</f>
        <v>0</v>
      </c>
      <c r="BJ182" s="18" t="s">
        <v>90</v>
      </c>
      <c r="BK182" s="144">
        <f>ROUND(I182*H182,2)</f>
        <v>0</v>
      </c>
      <c r="BL182" s="18" t="s">
        <v>309</v>
      </c>
      <c r="BM182" s="143" t="s">
        <v>4673</v>
      </c>
    </row>
    <row r="183" spans="2:47" s="1" customFormat="1" ht="11.25">
      <c r="B183" s="33"/>
      <c r="D183" s="145" t="s">
        <v>177</v>
      </c>
      <c r="F183" s="146" t="s">
        <v>4674</v>
      </c>
      <c r="I183" s="147"/>
      <c r="L183" s="33"/>
      <c r="M183" s="148"/>
      <c r="T183" s="54"/>
      <c r="AT183" s="18" t="s">
        <v>177</v>
      </c>
      <c r="AU183" s="18" t="s">
        <v>90</v>
      </c>
    </row>
    <row r="184" spans="2:51" s="13" customFormat="1" ht="11.25">
      <c r="B184" s="156"/>
      <c r="D184" s="150" t="s">
        <v>179</v>
      </c>
      <c r="E184" s="157" t="s">
        <v>19</v>
      </c>
      <c r="F184" s="158" t="s">
        <v>4675</v>
      </c>
      <c r="H184" s="159">
        <v>3.541</v>
      </c>
      <c r="I184" s="160"/>
      <c r="L184" s="156"/>
      <c r="M184" s="161"/>
      <c r="T184" s="162"/>
      <c r="AT184" s="157" t="s">
        <v>179</v>
      </c>
      <c r="AU184" s="157" t="s">
        <v>90</v>
      </c>
      <c r="AV184" s="13" t="s">
        <v>90</v>
      </c>
      <c r="AW184" s="13" t="s">
        <v>35</v>
      </c>
      <c r="AX184" s="13" t="s">
        <v>74</v>
      </c>
      <c r="AY184" s="157" t="s">
        <v>167</v>
      </c>
    </row>
    <row r="185" spans="2:51" s="13" customFormat="1" ht="11.25">
      <c r="B185" s="156"/>
      <c r="D185" s="150" t="s">
        <v>179</v>
      </c>
      <c r="E185" s="157" t="s">
        <v>19</v>
      </c>
      <c r="F185" s="158" t="s">
        <v>4676</v>
      </c>
      <c r="H185" s="159">
        <v>2.028</v>
      </c>
      <c r="I185" s="160"/>
      <c r="L185" s="156"/>
      <c r="M185" s="161"/>
      <c r="T185" s="162"/>
      <c r="AT185" s="157" t="s">
        <v>179</v>
      </c>
      <c r="AU185" s="157" t="s">
        <v>90</v>
      </c>
      <c r="AV185" s="13" t="s">
        <v>90</v>
      </c>
      <c r="AW185" s="13" t="s">
        <v>35</v>
      </c>
      <c r="AX185" s="13" t="s">
        <v>74</v>
      </c>
      <c r="AY185" s="157" t="s">
        <v>167</v>
      </c>
    </row>
    <row r="186" spans="2:51" s="14" customFormat="1" ht="11.25">
      <c r="B186" s="163"/>
      <c r="D186" s="150" t="s">
        <v>179</v>
      </c>
      <c r="E186" s="164" t="s">
        <v>19</v>
      </c>
      <c r="F186" s="165" t="s">
        <v>200</v>
      </c>
      <c r="H186" s="166">
        <v>5.569</v>
      </c>
      <c r="I186" s="167"/>
      <c r="L186" s="163"/>
      <c r="M186" s="168"/>
      <c r="T186" s="169"/>
      <c r="AT186" s="164" t="s">
        <v>179</v>
      </c>
      <c r="AU186" s="164" t="s">
        <v>90</v>
      </c>
      <c r="AV186" s="14" t="s">
        <v>175</v>
      </c>
      <c r="AW186" s="14" t="s">
        <v>35</v>
      </c>
      <c r="AX186" s="14" t="s">
        <v>82</v>
      </c>
      <c r="AY186" s="164" t="s">
        <v>167</v>
      </c>
    </row>
    <row r="187" spans="2:65" s="1" customFormat="1" ht="24.2" customHeight="1">
      <c r="B187" s="33"/>
      <c r="C187" s="132" t="s">
        <v>392</v>
      </c>
      <c r="D187" s="132" t="s">
        <v>170</v>
      </c>
      <c r="E187" s="133" t="s">
        <v>4677</v>
      </c>
      <c r="F187" s="134" t="s">
        <v>4678</v>
      </c>
      <c r="G187" s="135" t="s">
        <v>830</v>
      </c>
      <c r="H187" s="190"/>
      <c r="I187" s="137"/>
      <c r="J187" s="138">
        <f>ROUND(I187*H187,2)</f>
        <v>0</v>
      </c>
      <c r="K187" s="134" t="s">
        <v>174</v>
      </c>
      <c r="L187" s="33"/>
      <c r="M187" s="139" t="s">
        <v>19</v>
      </c>
      <c r="N187" s="140" t="s">
        <v>46</v>
      </c>
      <c r="P187" s="141">
        <f>O187*H187</f>
        <v>0</v>
      </c>
      <c r="Q187" s="141">
        <v>0</v>
      </c>
      <c r="R187" s="141">
        <f>Q187*H187</f>
        <v>0</v>
      </c>
      <c r="S187" s="141">
        <v>0</v>
      </c>
      <c r="T187" s="142">
        <f>S187*H187</f>
        <v>0</v>
      </c>
      <c r="AR187" s="143" t="s">
        <v>309</v>
      </c>
      <c r="AT187" s="143" t="s">
        <v>170</v>
      </c>
      <c r="AU187" s="143" t="s">
        <v>90</v>
      </c>
      <c r="AY187" s="18" t="s">
        <v>167</v>
      </c>
      <c r="BE187" s="144">
        <f>IF(N187="základní",J187,0)</f>
        <v>0</v>
      </c>
      <c r="BF187" s="144">
        <f>IF(N187="snížená",J187,0)</f>
        <v>0</v>
      </c>
      <c r="BG187" s="144">
        <f>IF(N187="zákl. přenesená",J187,0)</f>
        <v>0</v>
      </c>
      <c r="BH187" s="144">
        <f>IF(N187="sníž. přenesená",J187,0)</f>
        <v>0</v>
      </c>
      <c r="BI187" s="144">
        <f>IF(N187="nulová",J187,0)</f>
        <v>0</v>
      </c>
      <c r="BJ187" s="18" t="s">
        <v>90</v>
      </c>
      <c r="BK187" s="144">
        <f>ROUND(I187*H187,2)</f>
        <v>0</v>
      </c>
      <c r="BL187" s="18" t="s">
        <v>309</v>
      </c>
      <c r="BM187" s="143" t="s">
        <v>4679</v>
      </c>
    </row>
    <row r="188" spans="2:47" s="1" customFormat="1" ht="11.25">
      <c r="B188" s="33"/>
      <c r="D188" s="145" t="s">
        <v>177</v>
      </c>
      <c r="F188" s="146" t="s">
        <v>4680</v>
      </c>
      <c r="I188" s="147"/>
      <c r="L188" s="33"/>
      <c r="M188" s="148"/>
      <c r="T188" s="54"/>
      <c r="AT188" s="18" t="s">
        <v>177</v>
      </c>
      <c r="AU188" s="18" t="s">
        <v>90</v>
      </c>
    </row>
    <row r="189" spans="2:65" s="1" customFormat="1" ht="21.75" customHeight="1">
      <c r="B189" s="33"/>
      <c r="C189" s="132" t="s">
        <v>397</v>
      </c>
      <c r="D189" s="132" t="s">
        <v>170</v>
      </c>
      <c r="E189" s="133" t="s">
        <v>4681</v>
      </c>
      <c r="F189" s="134" t="s">
        <v>4682</v>
      </c>
      <c r="G189" s="135" t="s">
        <v>173</v>
      </c>
      <c r="H189" s="136">
        <v>101.4</v>
      </c>
      <c r="I189" s="137"/>
      <c r="J189" s="138">
        <f>ROUND(I189*H189,2)</f>
        <v>0</v>
      </c>
      <c r="K189" s="134" t="s">
        <v>174</v>
      </c>
      <c r="L189" s="33"/>
      <c r="M189" s="139" t="s">
        <v>19</v>
      </c>
      <c r="N189" s="140" t="s">
        <v>46</v>
      </c>
      <c r="P189" s="141">
        <f>O189*H189</f>
        <v>0</v>
      </c>
      <c r="Q189" s="141">
        <v>0</v>
      </c>
      <c r="R189" s="141">
        <f>Q189*H189</f>
        <v>0</v>
      </c>
      <c r="S189" s="141">
        <v>0.01344</v>
      </c>
      <c r="T189" s="142">
        <f>S189*H189</f>
        <v>1.362816</v>
      </c>
      <c r="AR189" s="143" t="s">
        <v>309</v>
      </c>
      <c r="AT189" s="143" t="s">
        <v>170</v>
      </c>
      <c r="AU189" s="143" t="s">
        <v>90</v>
      </c>
      <c r="AY189" s="18" t="s">
        <v>167</v>
      </c>
      <c r="BE189" s="144">
        <f>IF(N189="základní",J189,0)</f>
        <v>0</v>
      </c>
      <c r="BF189" s="144">
        <f>IF(N189="snížená",J189,0)</f>
        <v>0</v>
      </c>
      <c r="BG189" s="144">
        <f>IF(N189="zákl. přenesená",J189,0)</f>
        <v>0</v>
      </c>
      <c r="BH189" s="144">
        <f>IF(N189="sníž. přenesená",J189,0)</f>
        <v>0</v>
      </c>
      <c r="BI189" s="144">
        <f>IF(N189="nulová",J189,0)</f>
        <v>0</v>
      </c>
      <c r="BJ189" s="18" t="s">
        <v>90</v>
      </c>
      <c r="BK189" s="144">
        <f>ROUND(I189*H189,2)</f>
        <v>0</v>
      </c>
      <c r="BL189" s="18" t="s">
        <v>309</v>
      </c>
      <c r="BM189" s="143" t="s">
        <v>4683</v>
      </c>
    </row>
    <row r="190" spans="2:47" s="1" customFormat="1" ht="11.25">
      <c r="B190" s="33"/>
      <c r="D190" s="145" t="s">
        <v>177</v>
      </c>
      <c r="F190" s="146" t="s">
        <v>4684</v>
      </c>
      <c r="I190" s="147"/>
      <c r="L190" s="33"/>
      <c r="M190" s="148"/>
      <c r="T190" s="54"/>
      <c r="AT190" s="18" t="s">
        <v>177</v>
      </c>
      <c r="AU190" s="18" t="s">
        <v>90</v>
      </c>
    </row>
    <row r="191" spans="2:65" s="1" customFormat="1" ht="16.5" customHeight="1">
      <c r="B191" s="33"/>
      <c r="C191" s="132" t="s">
        <v>403</v>
      </c>
      <c r="D191" s="132" t="s">
        <v>170</v>
      </c>
      <c r="E191" s="133" t="s">
        <v>4685</v>
      </c>
      <c r="F191" s="134" t="s">
        <v>4686</v>
      </c>
      <c r="G191" s="135" t="s">
        <v>173</v>
      </c>
      <c r="H191" s="136">
        <v>101.4</v>
      </c>
      <c r="I191" s="137"/>
      <c r="J191" s="138">
        <f>ROUND(I191*H191,2)</f>
        <v>0</v>
      </c>
      <c r="K191" s="134" t="s">
        <v>174</v>
      </c>
      <c r="L191" s="33"/>
      <c r="M191" s="139" t="s">
        <v>19</v>
      </c>
      <c r="N191" s="140" t="s">
        <v>46</v>
      </c>
      <c r="P191" s="141">
        <f>O191*H191</f>
        <v>0</v>
      </c>
      <c r="Q191" s="141">
        <v>0</v>
      </c>
      <c r="R191" s="141">
        <f>Q191*H191</f>
        <v>0</v>
      </c>
      <c r="S191" s="141">
        <v>0.008</v>
      </c>
      <c r="T191" s="142">
        <f>S191*H191</f>
        <v>0.8112</v>
      </c>
      <c r="AR191" s="143" t="s">
        <v>309</v>
      </c>
      <c r="AT191" s="143" t="s">
        <v>170</v>
      </c>
      <c r="AU191" s="143" t="s">
        <v>90</v>
      </c>
      <c r="AY191" s="18" t="s">
        <v>167</v>
      </c>
      <c r="BE191" s="144">
        <f>IF(N191="základní",J191,0)</f>
        <v>0</v>
      </c>
      <c r="BF191" s="144">
        <f>IF(N191="snížená",J191,0)</f>
        <v>0</v>
      </c>
      <c r="BG191" s="144">
        <f>IF(N191="zákl. přenesená",J191,0)</f>
        <v>0</v>
      </c>
      <c r="BH191" s="144">
        <f>IF(N191="sníž. přenesená",J191,0)</f>
        <v>0</v>
      </c>
      <c r="BI191" s="144">
        <f>IF(N191="nulová",J191,0)</f>
        <v>0</v>
      </c>
      <c r="BJ191" s="18" t="s">
        <v>90</v>
      </c>
      <c r="BK191" s="144">
        <f>ROUND(I191*H191,2)</f>
        <v>0</v>
      </c>
      <c r="BL191" s="18" t="s">
        <v>309</v>
      </c>
      <c r="BM191" s="143" t="s">
        <v>4687</v>
      </c>
    </row>
    <row r="192" spans="2:47" s="1" customFormat="1" ht="11.25">
      <c r="B192" s="33"/>
      <c r="D192" s="145" t="s">
        <v>177</v>
      </c>
      <c r="F192" s="146" t="s">
        <v>4688</v>
      </c>
      <c r="I192" s="147"/>
      <c r="L192" s="33"/>
      <c r="M192" s="148"/>
      <c r="T192" s="54"/>
      <c r="AT192" s="18" t="s">
        <v>177</v>
      </c>
      <c r="AU192" s="18" t="s">
        <v>90</v>
      </c>
    </row>
    <row r="193" spans="2:65" s="1" customFormat="1" ht="24.2" customHeight="1">
      <c r="B193" s="33"/>
      <c r="C193" s="132" t="s">
        <v>410</v>
      </c>
      <c r="D193" s="132" t="s">
        <v>170</v>
      </c>
      <c r="E193" s="133" t="s">
        <v>4689</v>
      </c>
      <c r="F193" s="134" t="s">
        <v>4690</v>
      </c>
      <c r="G193" s="135" t="s">
        <v>368</v>
      </c>
      <c r="H193" s="136">
        <v>122</v>
      </c>
      <c r="I193" s="137"/>
      <c r="J193" s="138">
        <f>ROUND(I193*H193,2)</f>
        <v>0</v>
      </c>
      <c r="K193" s="134" t="s">
        <v>174</v>
      </c>
      <c r="L193" s="33"/>
      <c r="M193" s="139" t="s">
        <v>19</v>
      </c>
      <c r="N193" s="140" t="s">
        <v>46</v>
      </c>
      <c r="P193" s="141">
        <f>O193*H193</f>
        <v>0</v>
      </c>
      <c r="Q193" s="141">
        <v>0</v>
      </c>
      <c r="R193" s="141">
        <f>Q193*H193</f>
        <v>0</v>
      </c>
      <c r="S193" s="141">
        <v>0.006</v>
      </c>
      <c r="T193" s="142">
        <f>S193*H193</f>
        <v>0.732</v>
      </c>
      <c r="AR193" s="143" t="s">
        <v>309</v>
      </c>
      <c r="AT193" s="143" t="s">
        <v>170</v>
      </c>
      <c r="AU193" s="143" t="s">
        <v>90</v>
      </c>
      <c r="AY193" s="18" t="s">
        <v>167</v>
      </c>
      <c r="BE193" s="144">
        <f>IF(N193="základní",J193,0)</f>
        <v>0</v>
      </c>
      <c r="BF193" s="144">
        <f>IF(N193="snížená",J193,0)</f>
        <v>0</v>
      </c>
      <c r="BG193" s="144">
        <f>IF(N193="zákl. přenesená",J193,0)</f>
        <v>0</v>
      </c>
      <c r="BH193" s="144">
        <f>IF(N193="sníž. přenesená",J193,0)</f>
        <v>0</v>
      </c>
      <c r="BI193" s="144">
        <f>IF(N193="nulová",J193,0)</f>
        <v>0</v>
      </c>
      <c r="BJ193" s="18" t="s">
        <v>90</v>
      </c>
      <c r="BK193" s="144">
        <f>ROUND(I193*H193,2)</f>
        <v>0</v>
      </c>
      <c r="BL193" s="18" t="s">
        <v>309</v>
      </c>
      <c r="BM193" s="143" t="s">
        <v>4691</v>
      </c>
    </row>
    <row r="194" spans="2:47" s="1" customFormat="1" ht="11.25">
      <c r="B194" s="33"/>
      <c r="D194" s="145" t="s">
        <v>177</v>
      </c>
      <c r="F194" s="146" t="s">
        <v>4692</v>
      </c>
      <c r="I194" s="147"/>
      <c r="L194" s="33"/>
      <c r="M194" s="148"/>
      <c r="T194" s="54"/>
      <c r="AT194" s="18" t="s">
        <v>177</v>
      </c>
      <c r="AU194" s="18" t="s">
        <v>90</v>
      </c>
    </row>
    <row r="195" spans="2:65" s="1" customFormat="1" ht="24.2" customHeight="1">
      <c r="B195" s="33"/>
      <c r="C195" s="132" t="s">
        <v>416</v>
      </c>
      <c r="D195" s="132" t="s">
        <v>170</v>
      </c>
      <c r="E195" s="133" t="s">
        <v>4693</v>
      </c>
      <c r="F195" s="134" t="s">
        <v>4694</v>
      </c>
      <c r="G195" s="135" t="s">
        <v>368</v>
      </c>
      <c r="H195" s="136">
        <v>115</v>
      </c>
      <c r="I195" s="137"/>
      <c r="J195" s="138">
        <f>ROUND(I195*H195,2)</f>
        <v>0</v>
      </c>
      <c r="K195" s="134" t="s">
        <v>174</v>
      </c>
      <c r="L195" s="33"/>
      <c r="M195" s="139" t="s">
        <v>19</v>
      </c>
      <c r="N195" s="140" t="s">
        <v>46</v>
      </c>
      <c r="P195" s="141">
        <f>O195*H195</f>
        <v>0</v>
      </c>
      <c r="Q195" s="141">
        <v>0</v>
      </c>
      <c r="R195" s="141">
        <f>Q195*H195</f>
        <v>0</v>
      </c>
      <c r="S195" s="141">
        <v>0.01</v>
      </c>
      <c r="T195" s="142">
        <f>S195*H195</f>
        <v>1.1500000000000001</v>
      </c>
      <c r="AR195" s="143" t="s">
        <v>309</v>
      </c>
      <c r="AT195" s="143" t="s">
        <v>170</v>
      </c>
      <c r="AU195" s="143" t="s">
        <v>90</v>
      </c>
      <c r="AY195" s="18" t="s">
        <v>167</v>
      </c>
      <c r="BE195" s="144">
        <f>IF(N195="základní",J195,0)</f>
        <v>0</v>
      </c>
      <c r="BF195" s="144">
        <f>IF(N195="snížená",J195,0)</f>
        <v>0</v>
      </c>
      <c r="BG195" s="144">
        <f>IF(N195="zákl. přenesená",J195,0)</f>
        <v>0</v>
      </c>
      <c r="BH195" s="144">
        <f>IF(N195="sníž. přenesená",J195,0)</f>
        <v>0</v>
      </c>
      <c r="BI195" s="144">
        <f>IF(N195="nulová",J195,0)</f>
        <v>0</v>
      </c>
      <c r="BJ195" s="18" t="s">
        <v>90</v>
      </c>
      <c r="BK195" s="144">
        <f>ROUND(I195*H195,2)</f>
        <v>0</v>
      </c>
      <c r="BL195" s="18" t="s">
        <v>309</v>
      </c>
      <c r="BM195" s="143" t="s">
        <v>4695</v>
      </c>
    </row>
    <row r="196" spans="2:47" s="1" customFormat="1" ht="11.25">
      <c r="B196" s="33"/>
      <c r="D196" s="145" t="s">
        <v>177</v>
      </c>
      <c r="F196" s="146" t="s">
        <v>4696</v>
      </c>
      <c r="I196" s="147"/>
      <c r="L196" s="33"/>
      <c r="M196" s="197"/>
      <c r="N196" s="194"/>
      <c r="O196" s="194"/>
      <c r="P196" s="194"/>
      <c r="Q196" s="194"/>
      <c r="R196" s="194"/>
      <c r="S196" s="194"/>
      <c r="T196" s="198"/>
      <c r="AT196" s="18" t="s">
        <v>177</v>
      </c>
      <c r="AU196" s="18" t="s">
        <v>90</v>
      </c>
    </row>
    <row r="197" spans="2:12" s="1" customFormat="1" ht="6.95" customHeight="1">
      <c r="B197" s="42"/>
      <c r="C197" s="43"/>
      <c r="D197" s="43"/>
      <c r="E197" s="43"/>
      <c r="F197" s="43"/>
      <c r="G197" s="43"/>
      <c r="H197" s="43"/>
      <c r="I197" s="43"/>
      <c r="J197" s="43"/>
      <c r="K197" s="43"/>
      <c r="L197" s="33"/>
    </row>
  </sheetData>
  <sheetProtection algorithmName="SHA-512" hashValue="51N4YKiqpb/yM+JwZbL7dgL7D9w97p9d7YABVOkmw6EAPQkuALRQz1hsUbYRO+DjWloSnIgN463ItvmRV8OwPA==" saltValue="3UZDMI9fxuJ+gIZkVvjcPujUk0BEwRtM6Aw8zmxGZ6FR9qHJSd3aN3ccn1r+qEMFWi03k+Uv+wEj0ho0MKv0zA==" spinCount="100000" sheet="1" objects="1" scenarios="1" formatColumns="0" formatRows="0" autoFilter="0"/>
  <autoFilter ref="C92:K196"/>
  <mergeCells count="12">
    <mergeCell ref="E85:H85"/>
    <mergeCell ref="L2:V2"/>
    <mergeCell ref="E50:H50"/>
    <mergeCell ref="E52:H52"/>
    <mergeCell ref="E54:H54"/>
    <mergeCell ref="E81:H81"/>
    <mergeCell ref="E83:H83"/>
    <mergeCell ref="E7:H7"/>
    <mergeCell ref="E9:H9"/>
    <mergeCell ref="E11:H11"/>
    <mergeCell ref="E20:H20"/>
    <mergeCell ref="E29:H29"/>
  </mergeCells>
  <hyperlinks>
    <hyperlink ref="F98" r:id="rId1" display="https://podminky.urs.cz/item/CS_URS_2023_02/966070831"/>
    <hyperlink ref="F111" r:id="rId2" display="https://podminky.urs.cz/item/CS_URS_2023_02/997013211"/>
    <hyperlink ref="F113" r:id="rId3" display="https://podminky.urs.cz/item/CS_URS_2023_02/997013501"/>
    <hyperlink ref="F115" r:id="rId4" display="https://podminky.urs.cz/item/CS_URS_2023_02/997013509"/>
    <hyperlink ref="F119" r:id="rId5" display="https://podminky.urs.cz/item/CS_URS_2023_02/997013811"/>
    <hyperlink ref="F121" r:id="rId6" display="https://podminky.urs.cz/item/CS_URS_2023_02/997013631"/>
    <hyperlink ref="F128" r:id="rId7" display="https://podminky.urs.cz/item/CS_URS_2023_02/712341559"/>
    <hyperlink ref="F137" r:id="rId8" display="https://podminky.urs.cz/item/CS_URS_2023_02/998712201"/>
    <hyperlink ref="F139" r:id="rId9" display="https://podminky.urs.cz/item/CS_URS_2023_02/712340831"/>
    <hyperlink ref="F145" r:id="rId10" display="https://podminky.urs.cz/item/CS_URS_2023_02/998741201"/>
    <hyperlink ref="F151" r:id="rId11" display="https://podminky.urs.cz/item/CS_URS_2023_02/762713110"/>
    <hyperlink ref="F159" r:id="rId12" display="https://podminky.urs.cz/item/CS_URS_2023_02/762713120"/>
    <hyperlink ref="F167" r:id="rId13" display="https://podminky.urs.cz/item/CS_URS_2023_02/762439001"/>
    <hyperlink ref="F181" r:id="rId14" display="https://podminky.urs.cz/item/CS_URS_2023_02/762083122"/>
    <hyperlink ref="F183" r:id="rId15" display="https://podminky.urs.cz/item/CS_URS_2023_02/762795000"/>
    <hyperlink ref="F188" r:id="rId16" display="https://podminky.urs.cz/item/CS_URS_2023_02/998762201"/>
    <hyperlink ref="F190" r:id="rId17" display="https://podminky.urs.cz/item/CS_URS_2023_02/762431818"/>
    <hyperlink ref="F192" r:id="rId18" display="https://podminky.urs.cz/item/CS_URS_2023_02/766411822"/>
    <hyperlink ref="F194" r:id="rId19" display="https://podminky.urs.cz/item/CS_URS_2023_02/762711810"/>
    <hyperlink ref="F196" r:id="rId20" display="https://podminky.urs.cz/item/CS_URS_2023_02/762711820"/>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K218"/>
  <sheetViews>
    <sheetView showGridLines="0" zoomScale="110" zoomScaleNormal="110" workbookViewId="0" topLeftCell="A1"/>
  </sheetViews>
  <sheetFormatPr defaultColWidth="9.140625" defaultRowHeight="12"/>
  <cols>
    <col min="1" max="1" width="8.28125" style="204" customWidth="1"/>
    <col min="2" max="2" width="1.7109375" style="204" customWidth="1"/>
    <col min="3" max="4" width="5.00390625" style="204" customWidth="1"/>
    <col min="5" max="5" width="11.7109375" style="204" customWidth="1"/>
    <col min="6" max="6" width="9.140625" style="204" customWidth="1"/>
    <col min="7" max="7" width="5.00390625" style="204" customWidth="1"/>
    <col min="8" max="8" width="77.8515625" style="204" customWidth="1"/>
    <col min="9" max="10" width="20.00390625" style="204" customWidth="1"/>
    <col min="11" max="11" width="1.7109375" style="204" customWidth="1"/>
  </cols>
  <sheetData>
    <row r="1" ht="37.5" customHeight="1"/>
    <row r="2" spans="2:11" ht="7.5" customHeight="1">
      <c r="B2" s="205"/>
      <c r="C2" s="206"/>
      <c r="D2" s="206"/>
      <c r="E2" s="206"/>
      <c r="F2" s="206"/>
      <c r="G2" s="206"/>
      <c r="H2" s="206"/>
      <c r="I2" s="206"/>
      <c r="J2" s="206"/>
      <c r="K2" s="207"/>
    </row>
    <row r="3" spans="2:11" s="16" customFormat="1" ht="45" customHeight="1">
      <c r="B3" s="208"/>
      <c r="C3" s="330" t="s">
        <v>4697</v>
      </c>
      <c r="D3" s="330"/>
      <c r="E3" s="330"/>
      <c r="F3" s="330"/>
      <c r="G3" s="330"/>
      <c r="H3" s="330"/>
      <c r="I3" s="330"/>
      <c r="J3" s="330"/>
      <c r="K3" s="209"/>
    </row>
    <row r="4" spans="2:11" ht="25.5" customHeight="1">
      <c r="B4" s="210"/>
      <c r="C4" s="335" t="s">
        <v>4698</v>
      </c>
      <c r="D4" s="335"/>
      <c r="E4" s="335"/>
      <c r="F4" s="335"/>
      <c r="G4" s="335"/>
      <c r="H4" s="335"/>
      <c r="I4" s="335"/>
      <c r="J4" s="335"/>
      <c r="K4" s="211"/>
    </row>
    <row r="5" spans="2:11" ht="5.25" customHeight="1">
      <c r="B5" s="210"/>
      <c r="C5" s="212"/>
      <c r="D5" s="212"/>
      <c r="E5" s="212"/>
      <c r="F5" s="212"/>
      <c r="G5" s="212"/>
      <c r="H5" s="212"/>
      <c r="I5" s="212"/>
      <c r="J5" s="212"/>
      <c r="K5" s="211"/>
    </row>
    <row r="6" spans="2:11" ht="15" customHeight="1">
      <c r="B6" s="210"/>
      <c r="C6" s="334" t="s">
        <v>4699</v>
      </c>
      <c r="D6" s="334"/>
      <c r="E6" s="334"/>
      <c r="F6" s="334"/>
      <c r="G6" s="334"/>
      <c r="H6" s="334"/>
      <c r="I6" s="334"/>
      <c r="J6" s="334"/>
      <c r="K6" s="211"/>
    </row>
    <row r="7" spans="2:11" ht="15" customHeight="1">
      <c r="B7" s="214"/>
      <c r="C7" s="334" t="s">
        <v>4700</v>
      </c>
      <c r="D7" s="334"/>
      <c r="E7" s="334"/>
      <c r="F7" s="334"/>
      <c r="G7" s="334"/>
      <c r="H7" s="334"/>
      <c r="I7" s="334"/>
      <c r="J7" s="334"/>
      <c r="K7" s="211"/>
    </row>
    <row r="8" spans="2:11" ht="12.75" customHeight="1">
      <c r="B8" s="214"/>
      <c r="C8" s="213"/>
      <c r="D8" s="213"/>
      <c r="E8" s="213"/>
      <c r="F8" s="213"/>
      <c r="G8" s="213"/>
      <c r="H8" s="213"/>
      <c r="I8" s="213"/>
      <c r="J8" s="213"/>
      <c r="K8" s="211"/>
    </row>
    <row r="9" spans="2:11" ht="15" customHeight="1">
      <c r="B9" s="214"/>
      <c r="C9" s="334" t="s">
        <v>4701</v>
      </c>
      <c r="D9" s="334"/>
      <c r="E9" s="334"/>
      <c r="F9" s="334"/>
      <c r="G9" s="334"/>
      <c r="H9" s="334"/>
      <c r="I9" s="334"/>
      <c r="J9" s="334"/>
      <c r="K9" s="211"/>
    </row>
    <row r="10" spans="2:11" ht="15" customHeight="1">
      <c r="B10" s="214"/>
      <c r="C10" s="213"/>
      <c r="D10" s="334" t="s">
        <v>4702</v>
      </c>
      <c r="E10" s="334"/>
      <c r="F10" s="334"/>
      <c r="G10" s="334"/>
      <c r="H10" s="334"/>
      <c r="I10" s="334"/>
      <c r="J10" s="334"/>
      <c r="K10" s="211"/>
    </row>
    <row r="11" spans="2:11" ht="15" customHeight="1">
      <c r="B11" s="214"/>
      <c r="C11" s="215"/>
      <c r="D11" s="334" t="s">
        <v>4703</v>
      </c>
      <c r="E11" s="334"/>
      <c r="F11" s="334"/>
      <c r="G11" s="334"/>
      <c r="H11" s="334"/>
      <c r="I11" s="334"/>
      <c r="J11" s="334"/>
      <c r="K11" s="211"/>
    </row>
    <row r="12" spans="2:11" ht="15" customHeight="1">
      <c r="B12" s="214"/>
      <c r="C12" s="215"/>
      <c r="D12" s="213"/>
      <c r="E12" s="213"/>
      <c r="F12" s="213"/>
      <c r="G12" s="213"/>
      <c r="H12" s="213"/>
      <c r="I12" s="213"/>
      <c r="J12" s="213"/>
      <c r="K12" s="211"/>
    </row>
    <row r="13" spans="2:11" ht="15" customHeight="1">
      <c r="B13" s="214"/>
      <c r="C13" s="215"/>
      <c r="D13" s="216" t="s">
        <v>4704</v>
      </c>
      <c r="E13" s="213"/>
      <c r="F13" s="213"/>
      <c r="G13" s="213"/>
      <c r="H13" s="213"/>
      <c r="I13" s="213"/>
      <c r="J13" s="213"/>
      <c r="K13" s="211"/>
    </row>
    <row r="14" spans="2:11" ht="12.75" customHeight="1">
      <c r="B14" s="214"/>
      <c r="C14" s="215"/>
      <c r="D14" s="215"/>
      <c r="E14" s="215"/>
      <c r="F14" s="215"/>
      <c r="G14" s="215"/>
      <c r="H14" s="215"/>
      <c r="I14" s="215"/>
      <c r="J14" s="215"/>
      <c r="K14" s="211"/>
    </row>
    <row r="15" spans="2:11" ht="15" customHeight="1">
      <c r="B15" s="214"/>
      <c r="C15" s="215"/>
      <c r="D15" s="334" t="s">
        <v>4705</v>
      </c>
      <c r="E15" s="334"/>
      <c r="F15" s="334"/>
      <c r="G15" s="334"/>
      <c r="H15" s="334"/>
      <c r="I15" s="334"/>
      <c r="J15" s="334"/>
      <c r="K15" s="211"/>
    </row>
    <row r="16" spans="2:11" ht="15" customHeight="1">
      <c r="B16" s="214"/>
      <c r="C16" s="215"/>
      <c r="D16" s="334" t="s">
        <v>4706</v>
      </c>
      <c r="E16" s="334"/>
      <c r="F16" s="334"/>
      <c r="G16" s="334"/>
      <c r="H16" s="334"/>
      <c r="I16" s="334"/>
      <c r="J16" s="334"/>
      <c r="K16" s="211"/>
    </row>
    <row r="17" spans="2:11" ht="15" customHeight="1">
      <c r="B17" s="214"/>
      <c r="C17" s="215"/>
      <c r="D17" s="334" t="s">
        <v>4707</v>
      </c>
      <c r="E17" s="334"/>
      <c r="F17" s="334"/>
      <c r="G17" s="334"/>
      <c r="H17" s="334"/>
      <c r="I17" s="334"/>
      <c r="J17" s="334"/>
      <c r="K17" s="211"/>
    </row>
    <row r="18" spans="2:11" ht="15" customHeight="1">
      <c r="B18" s="214"/>
      <c r="C18" s="215"/>
      <c r="D18" s="215"/>
      <c r="E18" s="217" t="s">
        <v>81</v>
      </c>
      <c r="F18" s="334" t="s">
        <v>4708</v>
      </c>
      <c r="G18" s="334"/>
      <c r="H18" s="334"/>
      <c r="I18" s="334"/>
      <c r="J18" s="334"/>
      <c r="K18" s="211"/>
    </row>
    <row r="19" spans="2:11" ht="15" customHeight="1">
      <c r="B19" s="214"/>
      <c r="C19" s="215"/>
      <c r="D19" s="215"/>
      <c r="E19" s="217" t="s">
        <v>4709</v>
      </c>
      <c r="F19" s="334" t="s">
        <v>4710</v>
      </c>
      <c r="G19" s="334"/>
      <c r="H19" s="334"/>
      <c r="I19" s="334"/>
      <c r="J19" s="334"/>
      <c r="K19" s="211"/>
    </row>
    <row r="20" spans="2:11" ht="15" customHeight="1">
      <c r="B20" s="214"/>
      <c r="C20" s="215"/>
      <c r="D20" s="215"/>
      <c r="E20" s="217" t="s">
        <v>4711</v>
      </c>
      <c r="F20" s="334" t="s">
        <v>4712</v>
      </c>
      <c r="G20" s="334"/>
      <c r="H20" s="334"/>
      <c r="I20" s="334"/>
      <c r="J20" s="334"/>
      <c r="K20" s="211"/>
    </row>
    <row r="21" spans="2:11" ht="15" customHeight="1">
      <c r="B21" s="214"/>
      <c r="C21" s="215"/>
      <c r="D21" s="215"/>
      <c r="E21" s="217" t="s">
        <v>4713</v>
      </c>
      <c r="F21" s="334" t="s">
        <v>4714</v>
      </c>
      <c r="G21" s="334"/>
      <c r="H21" s="334"/>
      <c r="I21" s="334"/>
      <c r="J21" s="334"/>
      <c r="K21" s="211"/>
    </row>
    <row r="22" spans="2:11" ht="15" customHeight="1">
      <c r="B22" s="214"/>
      <c r="C22" s="215"/>
      <c r="D22" s="215"/>
      <c r="E22" s="217" t="s">
        <v>3258</v>
      </c>
      <c r="F22" s="334" t="s">
        <v>1895</v>
      </c>
      <c r="G22" s="334"/>
      <c r="H22" s="334"/>
      <c r="I22" s="334"/>
      <c r="J22" s="334"/>
      <c r="K22" s="211"/>
    </row>
    <row r="23" spans="2:11" ht="15" customHeight="1">
      <c r="B23" s="214"/>
      <c r="C23" s="215"/>
      <c r="D23" s="215"/>
      <c r="E23" s="217" t="s">
        <v>89</v>
      </c>
      <c r="F23" s="334" t="s">
        <v>4715</v>
      </c>
      <c r="G23" s="334"/>
      <c r="H23" s="334"/>
      <c r="I23" s="334"/>
      <c r="J23" s="334"/>
      <c r="K23" s="211"/>
    </row>
    <row r="24" spans="2:11" ht="12.75" customHeight="1">
      <c r="B24" s="214"/>
      <c r="C24" s="215"/>
      <c r="D24" s="215"/>
      <c r="E24" s="215"/>
      <c r="F24" s="215"/>
      <c r="G24" s="215"/>
      <c r="H24" s="215"/>
      <c r="I24" s="215"/>
      <c r="J24" s="215"/>
      <c r="K24" s="211"/>
    </row>
    <row r="25" spans="2:11" ht="15" customHeight="1">
      <c r="B25" s="214"/>
      <c r="C25" s="334" t="s">
        <v>4716</v>
      </c>
      <c r="D25" s="334"/>
      <c r="E25" s="334"/>
      <c r="F25" s="334"/>
      <c r="G25" s="334"/>
      <c r="H25" s="334"/>
      <c r="I25" s="334"/>
      <c r="J25" s="334"/>
      <c r="K25" s="211"/>
    </row>
    <row r="26" spans="2:11" ht="15" customHeight="1">
      <c r="B26" s="214"/>
      <c r="C26" s="334" t="s">
        <v>4717</v>
      </c>
      <c r="D26" s="334"/>
      <c r="E26" s="334"/>
      <c r="F26" s="334"/>
      <c r="G26" s="334"/>
      <c r="H26" s="334"/>
      <c r="I26" s="334"/>
      <c r="J26" s="334"/>
      <c r="K26" s="211"/>
    </row>
    <row r="27" spans="2:11" ht="15" customHeight="1">
      <c r="B27" s="214"/>
      <c r="C27" s="213"/>
      <c r="D27" s="334" t="s">
        <v>4718</v>
      </c>
      <c r="E27" s="334"/>
      <c r="F27" s="334"/>
      <c r="G27" s="334"/>
      <c r="H27" s="334"/>
      <c r="I27" s="334"/>
      <c r="J27" s="334"/>
      <c r="K27" s="211"/>
    </row>
    <row r="28" spans="2:11" ht="15" customHeight="1">
      <c r="B28" s="214"/>
      <c r="C28" s="215"/>
      <c r="D28" s="334" t="s">
        <v>4719</v>
      </c>
      <c r="E28" s="334"/>
      <c r="F28" s="334"/>
      <c r="G28" s="334"/>
      <c r="H28" s="334"/>
      <c r="I28" s="334"/>
      <c r="J28" s="334"/>
      <c r="K28" s="211"/>
    </row>
    <row r="29" spans="2:11" ht="12.75" customHeight="1">
      <c r="B29" s="214"/>
      <c r="C29" s="215"/>
      <c r="D29" s="215"/>
      <c r="E29" s="215"/>
      <c r="F29" s="215"/>
      <c r="G29" s="215"/>
      <c r="H29" s="215"/>
      <c r="I29" s="215"/>
      <c r="J29" s="215"/>
      <c r="K29" s="211"/>
    </row>
    <row r="30" spans="2:11" ht="15" customHeight="1">
      <c r="B30" s="214"/>
      <c r="C30" s="215"/>
      <c r="D30" s="334" t="s">
        <v>4720</v>
      </c>
      <c r="E30" s="334"/>
      <c r="F30" s="334"/>
      <c r="G30" s="334"/>
      <c r="H30" s="334"/>
      <c r="I30" s="334"/>
      <c r="J30" s="334"/>
      <c r="K30" s="211"/>
    </row>
    <row r="31" spans="2:11" ht="15" customHeight="1">
      <c r="B31" s="214"/>
      <c r="C31" s="215"/>
      <c r="D31" s="334" t="s">
        <v>4721</v>
      </c>
      <c r="E31" s="334"/>
      <c r="F31" s="334"/>
      <c r="G31" s="334"/>
      <c r="H31" s="334"/>
      <c r="I31" s="334"/>
      <c r="J31" s="334"/>
      <c r="K31" s="211"/>
    </row>
    <row r="32" spans="2:11" ht="12.75" customHeight="1">
      <c r="B32" s="214"/>
      <c r="C32" s="215"/>
      <c r="D32" s="215"/>
      <c r="E32" s="215"/>
      <c r="F32" s="215"/>
      <c r="G32" s="215"/>
      <c r="H32" s="215"/>
      <c r="I32" s="215"/>
      <c r="J32" s="215"/>
      <c r="K32" s="211"/>
    </row>
    <row r="33" spans="2:11" ht="15" customHeight="1">
      <c r="B33" s="214"/>
      <c r="C33" s="215"/>
      <c r="D33" s="334" t="s">
        <v>4722</v>
      </c>
      <c r="E33" s="334"/>
      <c r="F33" s="334"/>
      <c r="G33" s="334"/>
      <c r="H33" s="334"/>
      <c r="I33" s="334"/>
      <c r="J33" s="334"/>
      <c r="K33" s="211"/>
    </row>
    <row r="34" spans="2:11" ht="15" customHeight="1">
      <c r="B34" s="214"/>
      <c r="C34" s="215"/>
      <c r="D34" s="334" t="s">
        <v>4723</v>
      </c>
      <c r="E34" s="334"/>
      <c r="F34" s="334"/>
      <c r="G34" s="334"/>
      <c r="H34" s="334"/>
      <c r="I34" s="334"/>
      <c r="J34" s="334"/>
      <c r="K34" s="211"/>
    </row>
    <row r="35" spans="2:11" ht="15" customHeight="1">
      <c r="B35" s="214"/>
      <c r="C35" s="215"/>
      <c r="D35" s="334" t="s">
        <v>4724</v>
      </c>
      <c r="E35" s="334"/>
      <c r="F35" s="334"/>
      <c r="G35" s="334"/>
      <c r="H35" s="334"/>
      <c r="I35" s="334"/>
      <c r="J35" s="334"/>
      <c r="K35" s="211"/>
    </row>
    <row r="36" spans="2:11" ht="15" customHeight="1">
      <c r="B36" s="214"/>
      <c r="C36" s="215"/>
      <c r="D36" s="213"/>
      <c r="E36" s="216" t="s">
        <v>153</v>
      </c>
      <c r="F36" s="213"/>
      <c r="G36" s="334" t="s">
        <v>4725</v>
      </c>
      <c r="H36" s="334"/>
      <c r="I36" s="334"/>
      <c r="J36" s="334"/>
      <c r="K36" s="211"/>
    </row>
    <row r="37" spans="2:11" ht="30.75" customHeight="1">
      <c r="B37" s="214"/>
      <c r="C37" s="215"/>
      <c r="D37" s="213"/>
      <c r="E37" s="216" t="s">
        <v>4726</v>
      </c>
      <c r="F37" s="213"/>
      <c r="G37" s="334" t="s">
        <v>4727</v>
      </c>
      <c r="H37" s="334"/>
      <c r="I37" s="334"/>
      <c r="J37" s="334"/>
      <c r="K37" s="211"/>
    </row>
    <row r="38" spans="2:11" ht="15" customHeight="1">
      <c r="B38" s="214"/>
      <c r="C38" s="215"/>
      <c r="D38" s="213"/>
      <c r="E38" s="216" t="s">
        <v>55</v>
      </c>
      <c r="F38" s="213"/>
      <c r="G38" s="334" t="s">
        <v>4728</v>
      </c>
      <c r="H38" s="334"/>
      <c r="I38" s="334"/>
      <c r="J38" s="334"/>
      <c r="K38" s="211"/>
    </row>
    <row r="39" spans="2:11" ht="15" customHeight="1">
      <c r="B39" s="214"/>
      <c r="C39" s="215"/>
      <c r="D39" s="213"/>
      <c r="E39" s="216" t="s">
        <v>56</v>
      </c>
      <c r="F39" s="213"/>
      <c r="G39" s="334" t="s">
        <v>4729</v>
      </c>
      <c r="H39" s="334"/>
      <c r="I39" s="334"/>
      <c r="J39" s="334"/>
      <c r="K39" s="211"/>
    </row>
    <row r="40" spans="2:11" ht="15" customHeight="1">
      <c r="B40" s="214"/>
      <c r="C40" s="215"/>
      <c r="D40" s="213"/>
      <c r="E40" s="216" t="s">
        <v>154</v>
      </c>
      <c r="F40" s="213"/>
      <c r="G40" s="334" t="s">
        <v>4730</v>
      </c>
      <c r="H40" s="334"/>
      <c r="I40" s="334"/>
      <c r="J40" s="334"/>
      <c r="K40" s="211"/>
    </row>
    <row r="41" spans="2:11" ht="15" customHeight="1">
      <c r="B41" s="214"/>
      <c r="C41" s="215"/>
      <c r="D41" s="213"/>
      <c r="E41" s="216" t="s">
        <v>155</v>
      </c>
      <c r="F41" s="213"/>
      <c r="G41" s="334" t="s">
        <v>4731</v>
      </c>
      <c r="H41" s="334"/>
      <c r="I41" s="334"/>
      <c r="J41" s="334"/>
      <c r="K41" s="211"/>
    </row>
    <row r="42" spans="2:11" ht="15" customHeight="1">
      <c r="B42" s="214"/>
      <c r="C42" s="215"/>
      <c r="D42" s="213"/>
      <c r="E42" s="216" t="s">
        <v>4732</v>
      </c>
      <c r="F42" s="213"/>
      <c r="G42" s="334" t="s">
        <v>4733</v>
      </c>
      <c r="H42" s="334"/>
      <c r="I42" s="334"/>
      <c r="J42" s="334"/>
      <c r="K42" s="211"/>
    </row>
    <row r="43" spans="2:11" ht="15" customHeight="1">
      <c r="B43" s="214"/>
      <c r="C43" s="215"/>
      <c r="D43" s="213"/>
      <c r="E43" s="216"/>
      <c r="F43" s="213"/>
      <c r="G43" s="334" t="s">
        <v>4734</v>
      </c>
      <c r="H43" s="334"/>
      <c r="I43" s="334"/>
      <c r="J43" s="334"/>
      <c r="K43" s="211"/>
    </row>
    <row r="44" spans="2:11" ht="15" customHeight="1">
      <c r="B44" s="214"/>
      <c r="C44" s="215"/>
      <c r="D44" s="213"/>
      <c r="E44" s="216" t="s">
        <v>4735</v>
      </c>
      <c r="F44" s="213"/>
      <c r="G44" s="334" t="s">
        <v>4736</v>
      </c>
      <c r="H44" s="334"/>
      <c r="I44" s="334"/>
      <c r="J44" s="334"/>
      <c r="K44" s="211"/>
    </row>
    <row r="45" spans="2:11" ht="15" customHeight="1">
      <c r="B45" s="214"/>
      <c r="C45" s="215"/>
      <c r="D45" s="213"/>
      <c r="E45" s="216" t="s">
        <v>157</v>
      </c>
      <c r="F45" s="213"/>
      <c r="G45" s="334" t="s">
        <v>4737</v>
      </c>
      <c r="H45" s="334"/>
      <c r="I45" s="334"/>
      <c r="J45" s="334"/>
      <c r="K45" s="211"/>
    </row>
    <row r="46" spans="2:11" ht="12.75" customHeight="1">
      <c r="B46" s="214"/>
      <c r="C46" s="215"/>
      <c r="D46" s="213"/>
      <c r="E46" s="213"/>
      <c r="F46" s="213"/>
      <c r="G46" s="213"/>
      <c r="H46" s="213"/>
      <c r="I46" s="213"/>
      <c r="J46" s="213"/>
      <c r="K46" s="211"/>
    </row>
    <row r="47" spans="2:11" ht="15" customHeight="1">
      <c r="B47" s="214"/>
      <c r="C47" s="215"/>
      <c r="D47" s="334" t="s">
        <v>4738</v>
      </c>
      <c r="E47" s="334"/>
      <c r="F47" s="334"/>
      <c r="G47" s="334"/>
      <c r="H47" s="334"/>
      <c r="I47" s="334"/>
      <c r="J47" s="334"/>
      <c r="K47" s="211"/>
    </row>
    <row r="48" spans="2:11" ht="15" customHeight="1">
      <c r="B48" s="214"/>
      <c r="C48" s="215"/>
      <c r="D48" s="215"/>
      <c r="E48" s="334" t="s">
        <v>4739</v>
      </c>
      <c r="F48" s="334"/>
      <c r="G48" s="334"/>
      <c r="H48" s="334"/>
      <c r="I48" s="334"/>
      <c r="J48" s="334"/>
      <c r="K48" s="211"/>
    </row>
    <row r="49" spans="2:11" ht="15" customHeight="1">
      <c r="B49" s="214"/>
      <c r="C49" s="215"/>
      <c r="D49" s="215"/>
      <c r="E49" s="334" t="s">
        <v>4740</v>
      </c>
      <c r="F49" s="334"/>
      <c r="G49" s="334"/>
      <c r="H49" s="334"/>
      <c r="I49" s="334"/>
      <c r="J49" s="334"/>
      <c r="K49" s="211"/>
    </row>
    <row r="50" spans="2:11" ht="15" customHeight="1">
      <c r="B50" s="214"/>
      <c r="C50" s="215"/>
      <c r="D50" s="215"/>
      <c r="E50" s="334" t="s">
        <v>4741</v>
      </c>
      <c r="F50" s="334"/>
      <c r="G50" s="334"/>
      <c r="H50" s="334"/>
      <c r="I50" s="334"/>
      <c r="J50" s="334"/>
      <c r="K50" s="211"/>
    </row>
    <row r="51" spans="2:11" ht="15" customHeight="1">
      <c r="B51" s="214"/>
      <c r="C51" s="215"/>
      <c r="D51" s="334" t="s">
        <v>4742</v>
      </c>
      <c r="E51" s="334"/>
      <c r="F51" s="334"/>
      <c r="G51" s="334"/>
      <c r="H51" s="334"/>
      <c r="I51" s="334"/>
      <c r="J51" s="334"/>
      <c r="K51" s="211"/>
    </row>
    <row r="52" spans="2:11" ht="25.5" customHeight="1">
      <c r="B52" s="210"/>
      <c r="C52" s="335" t="s">
        <v>4743</v>
      </c>
      <c r="D52" s="335"/>
      <c r="E52" s="335"/>
      <c r="F52" s="335"/>
      <c r="G52" s="335"/>
      <c r="H52" s="335"/>
      <c r="I52" s="335"/>
      <c r="J52" s="335"/>
      <c r="K52" s="211"/>
    </row>
    <row r="53" spans="2:11" ht="5.25" customHeight="1">
      <c r="B53" s="210"/>
      <c r="C53" s="212"/>
      <c r="D53" s="212"/>
      <c r="E53" s="212"/>
      <c r="F53" s="212"/>
      <c r="G53" s="212"/>
      <c r="H53" s="212"/>
      <c r="I53" s="212"/>
      <c r="J53" s="212"/>
      <c r="K53" s="211"/>
    </row>
    <row r="54" spans="2:11" ht="15" customHeight="1">
      <c r="B54" s="210"/>
      <c r="C54" s="334" t="s">
        <v>4744</v>
      </c>
      <c r="D54" s="334"/>
      <c r="E54" s="334"/>
      <c r="F54" s="334"/>
      <c r="G54" s="334"/>
      <c r="H54" s="334"/>
      <c r="I54" s="334"/>
      <c r="J54" s="334"/>
      <c r="K54" s="211"/>
    </row>
    <row r="55" spans="2:11" ht="15" customHeight="1">
      <c r="B55" s="210"/>
      <c r="C55" s="334" t="s">
        <v>4745</v>
      </c>
      <c r="D55" s="334"/>
      <c r="E55" s="334"/>
      <c r="F55" s="334"/>
      <c r="G55" s="334"/>
      <c r="H55" s="334"/>
      <c r="I55" s="334"/>
      <c r="J55" s="334"/>
      <c r="K55" s="211"/>
    </row>
    <row r="56" spans="2:11" ht="12.75" customHeight="1">
      <c r="B56" s="210"/>
      <c r="C56" s="213"/>
      <c r="D56" s="213"/>
      <c r="E56" s="213"/>
      <c r="F56" s="213"/>
      <c r="G56" s="213"/>
      <c r="H56" s="213"/>
      <c r="I56" s="213"/>
      <c r="J56" s="213"/>
      <c r="K56" s="211"/>
    </row>
    <row r="57" spans="2:11" ht="15" customHeight="1">
      <c r="B57" s="210"/>
      <c r="C57" s="334" t="s">
        <v>4746</v>
      </c>
      <c r="D57" s="334"/>
      <c r="E57" s="334"/>
      <c r="F57" s="334"/>
      <c r="G57" s="334"/>
      <c r="H57" s="334"/>
      <c r="I57" s="334"/>
      <c r="J57" s="334"/>
      <c r="K57" s="211"/>
    </row>
    <row r="58" spans="2:11" ht="15" customHeight="1">
      <c r="B58" s="210"/>
      <c r="C58" s="215"/>
      <c r="D58" s="334" t="s">
        <v>4747</v>
      </c>
      <c r="E58" s="334"/>
      <c r="F58" s="334"/>
      <c r="G58" s="334"/>
      <c r="H58" s="334"/>
      <c r="I58" s="334"/>
      <c r="J58" s="334"/>
      <c r="K58" s="211"/>
    </row>
    <row r="59" spans="2:11" ht="15" customHeight="1">
      <c r="B59" s="210"/>
      <c r="C59" s="215"/>
      <c r="D59" s="334" t="s">
        <v>4748</v>
      </c>
      <c r="E59" s="334"/>
      <c r="F59" s="334"/>
      <c r="G59" s="334"/>
      <c r="H59" s="334"/>
      <c r="I59" s="334"/>
      <c r="J59" s="334"/>
      <c r="K59" s="211"/>
    </row>
    <row r="60" spans="2:11" ht="15" customHeight="1">
      <c r="B60" s="210"/>
      <c r="C60" s="215"/>
      <c r="D60" s="334" t="s">
        <v>4749</v>
      </c>
      <c r="E60" s="334"/>
      <c r="F60" s="334"/>
      <c r="G60" s="334"/>
      <c r="H60" s="334"/>
      <c r="I60" s="334"/>
      <c r="J60" s="334"/>
      <c r="K60" s="211"/>
    </row>
    <row r="61" spans="2:11" ht="15" customHeight="1">
      <c r="B61" s="210"/>
      <c r="C61" s="215"/>
      <c r="D61" s="334" t="s">
        <v>4750</v>
      </c>
      <c r="E61" s="334"/>
      <c r="F61" s="334"/>
      <c r="G61" s="334"/>
      <c r="H61" s="334"/>
      <c r="I61" s="334"/>
      <c r="J61" s="334"/>
      <c r="K61" s="211"/>
    </row>
    <row r="62" spans="2:11" ht="15" customHeight="1">
      <c r="B62" s="210"/>
      <c r="C62" s="215"/>
      <c r="D62" s="336" t="s">
        <v>4751</v>
      </c>
      <c r="E62" s="336"/>
      <c r="F62" s="336"/>
      <c r="G62" s="336"/>
      <c r="H62" s="336"/>
      <c r="I62" s="336"/>
      <c r="J62" s="336"/>
      <c r="K62" s="211"/>
    </row>
    <row r="63" spans="2:11" ht="15" customHeight="1">
      <c r="B63" s="210"/>
      <c r="C63" s="215"/>
      <c r="D63" s="334" t="s">
        <v>4752</v>
      </c>
      <c r="E63" s="334"/>
      <c r="F63" s="334"/>
      <c r="G63" s="334"/>
      <c r="H63" s="334"/>
      <c r="I63" s="334"/>
      <c r="J63" s="334"/>
      <c r="K63" s="211"/>
    </row>
    <row r="64" spans="2:11" ht="12.75" customHeight="1">
      <c r="B64" s="210"/>
      <c r="C64" s="215"/>
      <c r="D64" s="215"/>
      <c r="E64" s="218"/>
      <c r="F64" s="215"/>
      <c r="G64" s="215"/>
      <c r="H64" s="215"/>
      <c r="I64" s="215"/>
      <c r="J64" s="215"/>
      <c r="K64" s="211"/>
    </row>
    <row r="65" spans="2:11" ht="15" customHeight="1">
      <c r="B65" s="210"/>
      <c r="C65" s="215"/>
      <c r="D65" s="334" t="s">
        <v>4753</v>
      </c>
      <c r="E65" s="334"/>
      <c r="F65" s="334"/>
      <c r="G65" s="334"/>
      <c r="H65" s="334"/>
      <c r="I65" s="334"/>
      <c r="J65" s="334"/>
      <c r="K65" s="211"/>
    </row>
    <row r="66" spans="2:11" ht="15" customHeight="1">
      <c r="B66" s="210"/>
      <c r="C66" s="215"/>
      <c r="D66" s="336" t="s">
        <v>4754</v>
      </c>
      <c r="E66" s="336"/>
      <c r="F66" s="336"/>
      <c r="G66" s="336"/>
      <c r="H66" s="336"/>
      <c r="I66" s="336"/>
      <c r="J66" s="336"/>
      <c r="K66" s="211"/>
    </row>
    <row r="67" spans="2:11" ht="15" customHeight="1">
      <c r="B67" s="210"/>
      <c r="C67" s="215"/>
      <c r="D67" s="334" t="s">
        <v>4755</v>
      </c>
      <c r="E67" s="334"/>
      <c r="F67" s="334"/>
      <c r="G67" s="334"/>
      <c r="H67" s="334"/>
      <c r="I67" s="334"/>
      <c r="J67" s="334"/>
      <c r="K67" s="211"/>
    </row>
    <row r="68" spans="2:11" ht="15" customHeight="1">
      <c r="B68" s="210"/>
      <c r="C68" s="215"/>
      <c r="D68" s="334" t="s">
        <v>4756</v>
      </c>
      <c r="E68" s="334"/>
      <c r="F68" s="334"/>
      <c r="G68" s="334"/>
      <c r="H68" s="334"/>
      <c r="I68" s="334"/>
      <c r="J68" s="334"/>
      <c r="K68" s="211"/>
    </row>
    <row r="69" spans="2:11" ht="15" customHeight="1">
      <c r="B69" s="210"/>
      <c r="C69" s="215"/>
      <c r="D69" s="334" t="s">
        <v>4757</v>
      </c>
      <c r="E69" s="334"/>
      <c r="F69" s="334"/>
      <c r="G69" s="334"/>
      <c r="H69" s="334"/>
      <c r="I69" s="334"/>
      <c r="J69" s="334"/>
      <c r="K69" s="211"/>
    </row>
    <row r="70" spans="2:11" ht="15" customHeight="1">
      <c r="B70" s="210"/>
      <c r="C70" s="215"/>
      <c r="D70" s="334" t="s">
        <v>4758</v>
      </c>
      <c r="E70" s="334"/>
      <c r="F70" s="334"/>
      <c r="G70" s="334"/>
      <c r="H70" s="334"/>
      <c r="I70" s="334"/>
      <c r="J70" s="334"/>
      <c r="K70" s="211"/>
    </row>
    <row r="71" spans="2:11" ht="12.75" customHeight="1">
      <c r="B71" s="219"/>
      <c r="C71" s="220"/>
      <c r="D71" s="220"/>
      <c r="E71" s="220"/>
      <c r="F71" s="220"/>
      <c r="G71" s="220"/>
      <c r="H71" s="220"/>
      <c r="I71" s="220"/>
      <c r="J71" s="220"/>
      <c r="K71" s="221"/>
    </row>
    <row r="72" spans="2:11" ht="18.75" customHeight="1">
      <c r="B72" s="222"/>
      <c r="C72" s="222"/>
      <c r="D72" s="222"/>
      <c r="E72" s="222"/>
      <c r="F72" s="222"/>
      <c r="G72" s="222"/>
      <c r="H72" s="222"/>
      <c r="I72" s="222"/>
      <c r="J72" s="222"/>
      <c r="K72" s="223"/>
    </row>
    <row r="73" spans="2:11" ht="18.75" customHeight="1">
      <c r="B73" s="223"/>
      <c r="C73" s="223"/>
      <c r="D73" s="223"/>
      <c r="E73" s="223"/>
      <c r="F73" s="223"/>
      <c r="G73" s="223"/>
      <c r="H73" s="223"/>
      <c r="I73" s="223"/>
      <c r="J73" s="223"/>
      <c r="K73" s="223"/>
    </row>
    <row r="74" spans="2:11" ht="7.5" customHeight="1">
      <c r="B74" s="224"/>
      <c r="C74" s="225"/>
      <c r="D74" s="225"/>
      <c r="E74" s="225"/>
      <c r="F74" s="225"/>
      <c r="G74" s="225"/>
      <c r="H74" s="225"/>
      <c r="I74" s="225"/>
      <c r="J74" s="225"/>
      <c r="K74" s="226"/>
    </row>
    <row r="75" spans="2:11" ht="45" customHeight="1">
      <c r="B75" s="227"/>
      <c r="C75" s="329" t="s">
        <v>4759</v>
      </c>
      <c r="D75" s="329"/>
      <c r="E75" s="329"/>
      <c r="F75" s="329"/>
      <c r="G75" s="329"/>
      <c r="H75" s="329"/>
      <c r="I75" s="329"/>
      <c r="J75" s="329"/>
      <c r="K75" s="228"/>
    </row>
    <row r="76" spans="2:11" ht="17.25" customHeight="1">
      <c r="B76" s="227"/>
      <c r="C76" s="229" t="s">
        <v>4760</v>
      </c>
      <c r="D76" s="229"/>
      <c r="E76" s="229"/>
      <c r="F76" s="229" t="s">
        <v>4761</v>
      </c>
      <c r="G76" s="230"/>
      <c r="H76" s="229" t="s">
        <v>56</v>
      </c>
      <c r="I76" s="229" t="s">
        <v>59</v>
      </c>
      <c r="J76" s="229" t="s">
        <v>4762</v>
      </c>
      <c r="K76" s="228"/>
    </row>
    <row r="77" spans="2:11" ht="17.25" customHeight="1">
      <c r="B77" s="227"/>
      <c r="C77" s="231" t="s">
        <v>4763</v>
      </c>
      <c r="D77" s="231"/>
      <c r="E77" s="231"/>
      <c r="F77" s="232" t="s">
        <v>4764</v>
      </c>
      <c r="G77" s="233"/>
      <c r="H77" s="231"/>
      <c r="I77" s="231"/>
      <c r="J77" s="231" t="s">
        <v>4765</v>
      </c>
      <c r="K77" s="228"/>
    </row>
    <row r="78" spans="2:11" ht="5.25" customHeight="1">
      <c r="B78" s="227"/>
      <c r="C78" s="234"/>
      <c r="D78" s="234"/>
      <c r="E78" s="234"/>
      <c r="F78" s="234"/>
      <c r="G78" s="235"/>
      <c r="H78" s="234"/>
      <c r="I78" s="234"/>
      <c r="J78" s="234"/>
      <c r="K78" s="228"/>
    </row>
    <row r="79" spans="2:11" ht="15" customHeight="1">
      <c r="B79" s="227"/>
      <c r="C79" s="216" t="s">
        <v>55</v>
      </c>
      <c r="D79" s="236"/>
      <c r="E79" s="236"/>
      <c r="F79" s="237" t="s">
        <v>4766</v>
      </c>
      <c r="G79" s="238"/>
      <c r="H79" s="216" t="s">
        <v>4767</v>
      </c>
      <c r="I79" s="216" t="s">
        <v>4768</v>
      </c>
      <c r="J79" s="216">
        <v>20</v>
      </c>
      <c r="K79" s="228"/>
    </row>
    <row r="80" spans="2:11" ht="15" customHeight="1">
      <c r="B80" s="227"/>
      <c r="C80" s="216" t="s">
        <v>4769</v>
      </c>
      <c r="D80" s="216"/>
      <c r="E80" s="216"/>
      <c r="F80" s="237" t="s">
        <v>4766</v>
      </c>
      <c r="G80" s="238"/>
      <c r="H80" s="216" t="s">
        <v>4770</v>
      </c>
      <c r="I80" s="216" t="s">
        <v>4768</v>
      </c>
      <c r="J80" s="216">
        <v>120</v>
      </c>
      <c r="K80" s="228"/>
    </row>
    <row r="81" spans="2:11" ht="15" customHeight="1">
      <c r="B81" s="239"/>
      <c r="C81" s="216" t="s">
        <v>4771</v>
      </c>
      <c r="D81" s="216"/>
      <c r="E81" s="216"/>
      <c r="F81" s="237" t="s">
        <v>4772</v>
      </c>
      <c r="G81" s="238"/>
      <c r="H81" s="216" t="s">
        <v>4773</v>
      </c>
      <c r="I81" s="216" t="s">
        <v>4768</v>
      </c>
      <c r="J81" s="216">
        <v>50</v>
      </c>
      <c r="K81" s="228"/>
    </row>
    <row r="82" spans="2:11" ht="15" customHeight="1">
      <c r="B82" s="239"/>
      <c r="C82" s="216" t="s">
        <v>4774</v>
      </c>
      <c r="D82" s="216"/>
      <c r="E82" s="216"/>
      <c r="F82" s="237" t="s">
        <v>4766</v>
      </c>
      <c r="G82" s="238"/>
      <c r="H82" s="216" t="s">
        <v>4775</v>
      </c>
      <c r="I82" s="216" t="s">
        <v>4776</v>
      </c>
      <c r="J82" s="216"/>
      <c r="K82" s="228"/>
    </row>
    <row r="83" spans="2:11" ht="15" customHeight="1">
      <c r="B83" s="239"/>
      <c r="C83" s="216" t="s">
        <v>4777</v>
      </c>
      <c r="D83" s="216"/>
      <c r="E83" s="216"/>
      <c r="F83" s="237" t="s">
        <v>4772</v>
      </c>
      <c r="G83" s="216"/>
      <c r="H83" s="216" t="s">
        <v>4778</v>
      </c>
      <c r="I83" s="216" t="s">
        <v>4768</v>
      </c>
      <c r="J83" s="216">
        <v>15</v>
      </c>
      <c r="K83" s="228"/>
    </row>
    <row r="84" spans="2:11" ht="15" customHeight="1">
      <c r="B84" s="239"/>
      <c r="C84" s="216" t="s">
        <v>4779</v>
      </c>
      <c r="D84" s="216"/>
      <c r="E84" s="216"/>
      <c r="F84" s="237" t="s">
        <v>4772</v>
      </c>
      <c r="G84" s="216"/>
      <c r="H84" s="216" t="s">
        <v>4780</v>
      </c>
      <c r="I84" s="216" t="s">
        <v>4768</v>
      </c>
      <c r="J84" s="216">
        <v>15</v>
      </c>
      <c r="K84" s="228"/>
    </row>
    <row r="85" spans="2:11" ht="15" customHeight="1">
      <c r="B85" s="239"/>
      <c r="C85" s="216" t="s">
        <v>4781</v>
      </c>
      <c r="D85" s="216"/>
      <c r="E85" s="216"/>
      <c r="F85" s="237" t="s">
        <v>4772</v>
      </c>
      <c r="G85" s="216"/>
      <c r="H85" s="216" t="s">
        <v>4782</v>
      </c>
      <c r="I85" s="216" t="s">
        <v>4768</v>
      </c>
      <c r="J85" s="216">
        <v>20</v>
      </c>
      <c r="K85" s="228"/>
    </row>
    <row r="86" spans="2:11" ht="15" customHeight="1">
      <c r="B86" s="239"/>
      <c r="C86" s="216" t="s">
        <v>4783</v>
      </c>
      <c r="D86" s="216"/>
      <c r="E86" s="216"/>
      <c r="F86" s="237" t="s">
        <v>4772</v>
      </c>
      <c r="G86" s="216"/>
      <c r="H86" s="216" t="s">
        <v>4784</v>
      </c>
      <c r="I86" s="216" t="s">
        <v>4768</v>
      </c>
      <c r="J86" s="216">
        <v>20</v>
      </c>
      <c r="K86" s="228"/>
    </row>
    <row r="87" spans="2:11" ht="15" customHeight="1">
      <c r="B87" s="239"/>
      <c r="C87" s="216" t="s">
        <v>4785</v>
      </c>
      <c r="D87" s="216"/>
      <c r="E87" s="216"/>
      <c r="F87" s="237" t="s">
        <v>4772</v>
      </c>
      <c r="G87" s="238"/>
      <c r="H87" s="216" t="s">
        <v>4786</v>
      </c>
      <c r="I87" s="216" t="s">
        <v>4768</v>
      </c>
      <c r="J87" s="216">
        <v>50</v>
      </c>
      <c r="K87" s="228"/>
    </row>
    <row r="88" spans="2:11" ht="15" customHeight="1">
      <c r="B88" s="239"/>
      <c r="C88" s="216" t="s">
        <v>4787</v>
      </c>
      <c r="D88" s="216"/>
      <c r="E88" s="216"/>
      <c r="F88" s="237" t="s">
        <v>4772</v>
      </c>
      <c r="G88" s="238"/>
      <c r="H88" s="216" t="s">
        <v>4788</v>
      </c>
      <c r="I88" s="216" t="s">
        <v>4768</v>
      </c>
      <c r="J88" s="216">
        <v>20</v>
      </c>
      <c r="K88" s="228"/>
    </row>
    <row r="89" spans="2:11" ht="15" customHeight="1">
      <c r="B89" s="239"/>
      <c r="C89" s="216" t="s">
        <v>4789</v>
      </c>
      <c r="D89" s="216"/>
      <c r="E89" s="216"/>
      <c r="F89" s="237" t="s">
        <v>4772</v>
      </c>
      <c r="G89" s="238"/>
      <c r="H89" s="216" t="s">
        <v>4790</v>
      </c>
      <c r="I89" s="216" t="s">
        <v>4768</v>
      </c>
      <c r="J89" s="216">
        <v>20</v>
      </c>
      <c r="K89" s="228"/>
    </row>
    <row r="90" spans="2:11" ht="15" customHeight="1">
      <c r="B90" s="239"/>
      <c r="C90" s="216" t="s">
        <v>4791</v>
      </c>
      <c r="D90" s="216"/>
      <c r="E90" s="216"/>
      <c r="F90" s="237" t="s">
        <v>4772</v>
      </c>
      <c r="G90" s="238"/>
      <c r="H90" s="216" t="s">
        <v>4792</v>
      </c>
      <c r="I90" s="216" t="s">
        <v>4768</v>
      </c>
      <c r="J90" s="216">
        <v>50</v>
      </c>
      <c r="K90" s="228"/>
    </row>
    <row r="91" spans="2:11" ht="15" customHeight="1">
      <c r="B91" s="239"/>
      <c r="C91" s="216" t="s">
        <v>4793</v>
      </c>
      <c r="D91" s="216"/>
      <c r="E91" s="216"/>
      <c r="F91" s="237" t="s">
        <v>4772</v>
      </c>
      <c r="G91" s="238"/>
      <c r="H91" s="216" t="s">
        <v>4793</v>
      </c>
      <c r="I91" s="216" t="s">
        <v>4768</v>
      </c>
      <c r="J91" s="216">
        <v>50</v>
      </c>
      <c r="K91" s="228"/>
    </row>
    <row r="92" spans="2:11" ht="15" customHeight="1">
      <c r="B92" s="239"/>
      <c r="C92" s="216" t="s">
        <v>4794</v>
      </c>
      <c r="D92" s="216"/>
      <c r="E92" s="216"/>
      <c r="F92" s="237" t="s">
        <v>4772</v>
      </c>
      <c r="G92" s="238"/>
      <c r="H92" s="216" t="s">
        <v>4795</v>
      </c>
      <c r="I92" s="216" t="s">
        <v>4768</v>
      </c>
      <c r="J92" s="216">
        <v>255</v>
      </c>
      <c r="K92" s="228"/>
    </row>
    <row r="93" spans="2:11" ht="15" customHeight="1">
      <c r="B93" s="239"/>
      <c r="C93" s="216" t="s">
        <v>4796</v>
      </c>
      <c r="D93" s="216"/>
      <c r="E93" s="216"/>
      <c r="F93" s="237" t="s">
        <v>4766</v>
      </c>
      <c r="G93" s="238"/>
      <c r="H93" s="216" t="s">
        <v>4797</v>
      </c>
      <c r="I93" s="216" t="s">
        <v>4798</v>
      </c>
      <c r="J93" s="216"/>
      <c r="K93" s="228"/>
    </row>
    <row r="94" spans="2:11" ht="15" customHeight="1">
      <c r="B94" s="239"/>
      <c r="C94" s="216" t="s">
        <v>4799</v>
      </c>
      <c r="D94" s="216"/>
      <c r="E94" s="216"/>
      <c r="F94" s="237" t="s">
        <v>4766</v>
      </c>
      <c r="G94" s="238"/>
      <c r="H94" s="216" t="s">
        <v>4800</v>
      </c>
      <c r="I94" s="216" t="s">
        <v>4801</v>
      </c>
      <c r="J94" s="216"/>
      <c r="K94" s="228"/>
    </row>
    <row r="95" spans="2:11" ht="15" customHeight="1">
      <c r="B95" s="239"/>
      <c r="C95" s="216" t="s">
        <v>4802</v>
      </c>
      <c r="D95" s="216"/>
      <c r="E95" s="216"/>
      <c r="F95" s="237" t="s">
        <v>4766</v>
      </c>
      <c r="G95" s="238"/>
      <c r="H95" s="216" t="s">
        <v>4802</v>
      </c>
      <c r="I95" s="216" t="s">
        <v>4801</v>
      </c>
      <c r="J95" s="216"/>
      <c r="K95" s="228"/>
    </row>
    <row r="96" spans="2:11" ht="15" customHeight="1">
      <c r="B96" s="239"/>
      <c r="C96" s="216" t="s">
        <v>40</v>
      </c>
      <c r="D96" s="216"/>
      <c r="E96" s="216"/>
      <c r="F96" s="237" t="s">
        <v>4766</v>
      </c>
      <c r="G96" s="238"/>
      <c r="H96" s="216" t="s">
        <v>4803</v>
      </c>
      <c r="I96" s="216" t="s">
        <v>4801</v>
      </c>
      <c r="J96" s="216"/>
      <c r="K96" s="228"/>
    </row>
    <row r="97" spans="2:11" ht="15" customHeight="1">
      <c r="B97" s="239"/>
      <c r="C97" s="216" t="s">
        <v>50</v>
      </c>
      <c r="D97" s="216"/>
      <c r="E97" s="216"/>
      <c r="F97" s="237" t="s">
        <v>4766</v>
      </c>
      <c r="G97" s="238"/>
      <c r="H97" s="216" t="s">
        <v>4804</v>
      </c>
      <c r="I97" s="216" t="s">
        <v>4801</v>
      </c>
      <c r="J97" s="216"/>
      <c r="K97" s="228"/>
    </row>
    <row r="98" spans="2:11" ht="15" customHeight="1">
      <c r="B98" s="240"/>
      <c r="C98" s="241"/>
      <c r="D98" s="241"/>
      <c r="E98" s="241"/>
      <c r="F98" s="241"/>
      <c r="G98" s="241"/>
      <c r="H98" s="241"/>
      <c r="I98" s="241"/>
      <c r="J98" s="241"/>
      <c r="K98" s="242"/>
    </row>
    <row r="99" spans="2:11" ht="18.75" customHeight="1">
      <c r="B99" s="243"/>
      <c r="C99" s="244"/>
      <c r="D99" s="244"/>
      <c r="E99" s="244"/>
      <c r="F99" s="244"/>
      <c r="G99" s="244"/>
      <c r="H99" s="244"/>
      <c r="I99" s="244"/>
      <c r="J99" s="244"/>
      <c r="K99" s="243"/>
    </row>
    <row r="100" spans="2:11" ht="18.75" customHeight="1">
      <c r="B100" s="223"/>
      <c r="C100" s="223"/>
      <c r="D100" s="223"/>
      <c r="E100" s="223"/>
      <c r="F100" s="223"/>
      <c r="G100" s="223"/>
      <c r="H100" s="223"/>
      <c r="I100" s="223"/>
      <c r="J100" s="223"/>
      <c r="K100" s="223"/>
    </row>
    <row r="101" spans="2:11" ht="7.5" customHeight="1">
      <c r="B101" s="224"/>
      <c r="C101" s="225"/>
      <c r="D101" s="225"/>
      <c r="E101" s="225"/>
      <c r="F101" s="225"/>
      <c r="G101" s="225"/>
      <c r="H101" s="225"/>
      <c r="I101" s="225"/>
      <c r="J101" s="225"/>
      <c r="K101" s="226"/>
    </row>
    <row r="102" spans="2:11" ht="45" customHeight="1">
      <c r="B102" s="227"/>
      <c r="C102" s="329" t="s">
        <v>4805</v>
      </c>
      <c r="D102" s="329"/>
      <c r="E102" s="329"/>
      <c r="F102" s="329"/>
      <c r="G102" s="329"/>
      <c r="H102" s="329"/>
      <c r="I102" s="329"/>
      <c r="J102" s="329"/>
      <c r="K102" s="228"/>
    </row>
    <row r="103" spans="2:11" ht="17.25" customHeight="1">
      <c r="B103" s="227"/>
      <c r="C103" s="229" t="s">
        <v>4760</v>
      </c>
      <c r="D103" s="229"/>
      <c r="E103" s="229"/>
      <c r="F103" s="229" t="s">
        <v>4761</v>
      </c>
      <c r="G103" s="230"/>
      <c r="H103" s="229" t="s">
        <v>56</v>
      </c>
      <c r="I103" s="229" t="s">
        <v>59</v>
      </c>
      <c r="J103" s="229" t="s">
        <v>4762</v>
      </c>
      <c r="K103" s="228"/>
    </row>
    <row r="104" spans="2:11" ht="17.25" customHeight="1">
      <c r="B104" s="227"/>
      <c r="C104" s="231" t="s">
        <v>4763</v>
      </c>
      <c r="D104" s="231"/>
      <c r="E104" s="231"/>
      <c r="F104" s="232" t="s">
        <v>4764</v>
      </c>
      <c r="G104" s="233"/>
      <c r="H104" s="231"/>
      <c r="I104" s="231"/>
      <c r="J104" s="231" t="s">
        <v>4765</v>
      </c>
      <c r="K104" s="228"/>
    </row>
    <row r="105" spans="2:11" ht="5.25" customHeight="1">
      <c r="B105" s="227"/>
      <c r="C105" s="229"/>
      <c r="D105" s="229"/>
      <c r="E105" s="229"/>
      <c r="F105" s="229"/>
      <c r="G105" s="245"/>
      <c r="H105" s="229"/>
      <c r="I105" s="229"/>
      <c r="J105" s="229"/>
      <c r="K105" s="228"/>
    </row>
    <row r="106" spans="2:11" ht="15" customHeight="1">
      <c r="B106" s="227"/>
      <c r="C106" s="216" t="s">
        <v>55</v>
      </c>
      <c r="D106" s="236"/>
      <c r="E106" s="236"/>
      <c r="F106" s="237" t="s">
        <v>4766</v>
      </c>
      <c r="G106" s="216"/>
      <c r="H106" s="216" t="s">
        <v>4806</v>
      </c>
      <c r="I106" s="216" t="s">
        <v>4768</v>
      </c>
      <c r="J106" s="216">
        <v>20</v>
      </c>
      <c r="K106" s="228"/>
    </row>
    <row r="107" spans="2:11" ht="15" customHeight="1">
      <c r="B107" s="227"/>
      <c r="C107" s="216" t="s">
        <v>4769</v>
      </c>
      <c r="D107" s="216"/>
      <c r="E107" s="216"/>
      <c r="F107" s="237" t="s">
        <v>4766</v>
      </c>
      <c r="G107" s="216"/>
      <c r="H107" s="216" t="s">
        <v>4806</v>
      </c>
      <c r="I107" s="216" t="s">
        <v>4768</v>
      </c>
      <c r="J107" s="216">
        <v>120</v>
      </c>
      <c r="K107" s="228"/>
    </row>
    <row r="108" spans="2:11" ht="15" customHeight="1">
      <c r="B108" s="239"/>
      <c r="C108" s="216" t="s">
        <v>4771</v>
      </c>
      <c r="D108" s="216"/>
      <c r="E108" s="216"/>
      <c r="F108" s="237" t="s">
        <v>4772</v>
      </c>
      <c r="G108" s="216"/>
      <c r="H108" s="216" t="s">
        <v>4806</v>
      </c>
      <c r="I108" s="216" t="s">
        <v>4768</v>
      </c>
      <c r="J108" s="216">
        <v>50</v>
      </c>
      <c r="K108" s="228"/>
    </row>
    <row r="109" spans="2:11" ht="15" customHeight="1">
      <c r="B109" s="239"/>
      <c r="C109" s="216" t="s">
        <v>4774</v>
      </c>
      <c r="D109" s="216"/>
      <c r="E109" s="216"/>
      <c r="F109" s="237" t="s">
        <v>4766</v>
      </c>
      <c r="G109" s="216"/>
      <c r="H109" s="216" t="s">
        <v>4806</v>
      </c>
      <c r="I109" s="216" t="s">
        <v>4776</v>
      </c>
      <c r="J109" s="216"/>
      <c r="K109" s="228"/>
    </row>
    <row r="110" spans="2:11" ht="15" customHeight="1">
      <c r="B110" s="239"/>
      <c r="C110" s="216" t="s">
        <v>4785</v>
      </c>
      <c r="D110" s="216"/>
      <c r="E110" s="216"/>
      <c r="F110" s="237" t="s">
        <v>4772</v>
      </c>
      <c r="G110" s="216"/>
      <c r="H110" s="216" t="s">
        <v>4806</v>
      </c>
      <c r="I110" s="216" t="s">
        <v>4768</v>
      </c>
      <c r="J110" s="216">
        <v>50</v>
      </c>
      <c r="K110" s="228"/>
    </row>
    <row r="111" spans="2:11" ht="15" customHeight="1">
      <c r="B111" s="239"/>
      <c r="C111" s="216" t="s">
        <v>4793</v>
      </c>
      <c r="D111" s="216"/>
      <c r="E111" s="216"/>
      <c r="F111" s="237" t="s">
        <v>4772</v>
      </c>
      <c r="G111" s="216"/>
      <c r="H111" s="216" t="s">
        <v>4806</v>
      </c>
      <c r="I111" s="216" t="s">
        <v>4768</v>
      </c>
      <c r="J111" s="216">
        <v>50</v>
      </c>
      <c r="K111" s="228"/>
    </row>
    <row r="112" spans="2:11" ht="15" customHeight="1">
      <c r="B112" s="239"/>
      <c r="C112" s="216" t="s">
        <v>4791</v>
      </c>
      <c r="D112" s="216"/>
      <c r="E112" s="216"/>
      <c r="F112" s="237" t="s">
        <v>4772</v>
      </c>
      <c r="G112" s="216"/>
      <c r="H112" s="216" t="s">
        <v>4806</v>
      </c>
      <c r="I112" s="216" t="s">
        <v>4768</v>
      </c>
      <c r="J112" s="216">
        <v>50</v>
      </c>
      <c r="K112" s="228"/>
    </row>
    <row r="113" spans="2:11" ht="15" customHeight="1">
      <c r="B113" s="239"/>
      <c r="C113" s="216" t="s">
        <v>55</v>
      </c>
      <c r="D113" s="216"/>
      <c r="E113" s="216"/>
      <c r="F113" s="237" t="s">
        <v>4766</v>
      </c>
      <c r="G113" s="216"/>
      <c r="H113" s="216" t="s">
        <v>4807</v>
      </c>
      <c r="I113" s="216" t="s">
        <v>4768</v>
      </c>
      <c r="J113" s="216">
        <v>20</v>
      </c>
      <c r="K113" s="228"/>
    </row>
    <row r="114" spans="2:11" ht="15" customHeight="1">
      <c r="B114" s="239"/>
      <c r="C114" s="216" t="s">
        <v>4808</v>
      </c>
      <c r="D114" s="216"/>
      <c r="E114" s="216"/>
      <c r="F114" s="237" t="s">
        <v>4766</v>
      </c>
      <c r="G114" s="216"/>
      <c r="H114" s="216" t="s">
        <v>4809</v>
      </c>
      <c r="I114" s="216" t="s">
        <v>4768</v>
      </c>
      <c r="J114" s="216">
        <v>120</v>
      </c>
      <c r="K114" s="228"/>
    </row>
    <row r="115" spans="2:11" ht="15" customHeight="1">
      <c r="B115" s="239"/>
      <c r="C115" s="216" t="s">
        <v>40</v>
      </c>
      <c r="D115" s="216"/>
      <c r="E115" s="216"/>
      <c r="F115" s="237" t="s">
        <v>4766</v>
      </c>
      <c r="G115" s="216"/>
      <c r="H115" s="216" t="s">
        <v>4810</v>
      </c>
      <c r="I115" s="216" t="s">
        <v>4801</v>
      </c>
      <c r="J115" s="216"/>
      <c r="K115" s="228"/>
    </row>
    <row r="116" spans="2:11" ht="15" customHeight="1">
      <c r="B116" s="239"/>
      <c r="C116" s="216" t="s">
        <v>50</v>
      </c>
      <c r="D116" s="216"/>
      <c r="E116" s="216"/>
      <c r="F116" s="237" t="s">
        <v>4766</v>
      </c>
      <c r="G116" s="216"/>
      <c r="H116" s="216" t="s">
        <v>4811</v>
      </c>
      <c r="I116" s="216" t="s">
        <v>4801</v>
      </c>
      <c r="J116" s="216"/>
      <c r="K116" s="228"/>
    </row>
    <row r="117" spans="2:11" ht="15" customHeight="1">
      <c r="B117" s="239"/>
      <c r="C117" s="216" t="s">
        <v>59</v>
      </c>
      <c r="D117" s="216"/>
      <c r="E117" s="216"/>
      <c r="F117" s="237" t="s">
        <v>4766</v>
      </c>
      <c r="G117" s="216"/>
      <c r="H117" s="216" t="s">
        <v>4812</v>
      </c>
      <c r="I117" s="216" t="s">
        <v>4813</v>
      </c>
      <c r="J117" s="216"/>
      <c r="K117" s="228"/>
    </row>
    <row r="118" spans="2:11" ht="15" customHeight="1">
      <c r="B118" s="240"/>
      <c r="C118" s="246"/>
      <c r="D118" s="246"/>
      <c r="E118" s="246"/>
      <c r="F118" s="246"/>
      <c r="G118" s="246"/>
      <c r="H118" s="246"/>
      <c r="I118" s="246"/>
      <c r="J118" s="246"/>
      <c r="K118" s="242"/>
    </row>
    <row r="119" spans="2:11" ht="18.75" customHeight="1">
      <c r="B119" s="247"/>
      <c r="C119" s="248"/>
      <c r="D119" s="248"/>
      <c r="E119" s="248"/>
      <c r="F119" s="249"/>
      <c r="G119" s="248"/>
      <c r="H119" s="248"/>
      <c r="I119" s="248"/>
      <c r="J119" s="248"/>
      <c r="K119" s="247"/>
    </row>
    <row r="120" spans="2:11" ht="18.75" customHeight="1">
      <c r="B120" s="223"/>
      <c r="C120" s="223"/>
      <c r="D120" s="223"/>
      <c r="E120" s="223"/>
      <c r="F120" s="223"/>
      <c r="G120" s="223"/>
      <c r="H120" s="223"/>
      <c r="I120" s="223"/>
      <c r="J120" s="223"/>
      <c r="K120" s="223"/>
    </row>
    <row r="121" spans="2:11" ht="7.5" customHeight="1">
      <c r="B121" s="250"/>
      <c r="C121" s="251"/>
      <c r="D121" s="251"/>
      <c r="E121" s="251"/>
      <c r="F121" s="251"/>
      <c r="G121" s="251"/>
      <c r="H121" s="251"/>
      <c r="I121" s="251"/>
      <c r="J121" s="251"/>
      <c r="K121" s="252"/>
    </row>
    <row r="122" spans="2:11" ht="45" customHeight="1">
      <c r="B122" s="253"/>
      <c r="C122" s="330" t="s">
        <v>4814</v>
      </c>
      <c r="D122" s="330"/>
      <c r="E122" s="330"/>
      <c r="F122" s="330"/>
      <c r="G122" s="330"/>
      <c r="H122" s="330"/>
      <c r="I122" s="330"/>
      <c r="J122" s="330"/>
      <c r="K122" s="254"/>
    </row>
    <row r="123" spans="2:11" ht="17.25" customHeight="1">
      <c r="B123" s="255"/>
      <c r="C123" s="229" t="s">
        <v>4760</v>
      </c>
      <c r="D123" s="229"/>
      <c r="E123" s="229"/>
      <c r="F123" s="229" t="s">
        <v>4761</v>
      </c>
      <c r="G123" s="230"/>
      <c r="H123" s="229" t="s">
        <v>56</v>
      </c>
      <c r="I123" s="229" t="s">
        <v>59</v>
      </c>
      <c r="J123" s="229" t="s">
        <v>4762</v>
      </c>
      <c r="K123" s="256"/>
    </row>
    <row r="124" spans="2:11" ht="17.25" customHeight="1">
      <c r="B124" s="255"/>
      <c r="C124" s="231" t="s">
        <v>4763</v>
      </c>
      <c r="D124" s="231"/>
      <c r="E124" s="231"/>
      <c r="F124" s="232" t="s">
        <v>4764</v>
      </c>
      <c r="G124" s="233"/>
      <c r="H124" s="231"/>
      <c r="I124" s="231"/>
      <c r="J124" s="231" t="s">
        <v>4765</v>
      </c>
      <c r="K124" s="256"/>
    </row>
    <row r="125" spans="2:11" ht="5.25" customHeight="1">
      <c r="B125" s="257"/>
      <c r="C125" s="234"/>
      <c r="D125" s="234"/>
      <c r="E125" s="234"/>
      <c r="F125" s="234"/>
      <c r="G125" s="258"/>
      <c r="H125" s="234"/>
      <c r="I125" s="234"/>
      <c r="J125" s="234"/>
      <c r="K125" s="259"/>
    </row>
    <row r="126" spans="2:11" ht="15" customHeight="1">
      <c r="B126" s="257"/>
      <c r="C126" s="216" t="s">
        <v>4769</v>
      </c>
      <c r="D126" s="236"/>
      <c r="E126" s="236"/>
      <c r="F126" s="237" t="s">
        <v>4766</v>
      </c>
      <c r="G126" s="216"/>
      <c r="H126" s="216" t="s">
        <v>4806</v>
      </c>
      <c r="I126" s="216" t="s">
        <v>4768</v>
      </c>
      <c r="J126" s="216">
        <v>120</v>
      </c>
      <c r="K126" s="260"/>
    </row>
    <row r="127" spans="2:11" ht="15" customHeight="1">
      <c r="B127" s="257"/>
      <c r="C127" s="216" t="s">
        <v>4815</v>
      </c>
      <c r="D127" s="216"/>
      <c r="E127" s="216"/>
      <c r="F127" s="237" t="s">
        <v>4766</v>
      </c>
      <c r="G127" s="216"/>
      <c r="H127" s="216" t="s">
        <v>4816</v>
      </c>
      <c r="I127" s="216" t="s">
        <v>4768</v>
      </c>
      <c r="J127" s="216" t="s">
        <v>4817</v>
      </c>
      <c r="K127" s="260"/>
    </row>
    <row r="128" spans="2:11" ht="15" customHeight="1">
      <c r="B128" s="257"/>
      <c r="C128" s="216" t="s">
        <v>89</v>
      </c>
      <c r="D128" s="216"/>
      <c r="E128" s="216"/>
      <c r="F128" s="237" t="s">
        <v>4766</v>
      </c>
      <c r="G128" s="216"/>
      <c r="H128" s="216" t="s">
        <v>4818</v>
      </c>
      <c r="I128" s="216" t="s">
        <v>4768</v>
      </c>
      <c r="J128" s="216" t="s">
        <v>4817</v>
      </c>
      <c r="K128" s="260"/>
    </row>
    <row r="129" spans="2:11" ht="15" customHeight="1">
      <c r="B129" s="257"/>
      <c r="C129" s="216" t="s">
        <v>4777</v>
      </c>
      <c r="D129" s="216"/>
      <c r="E129" s="216"/>
      <c r="F129" s="237" t="s">
        <v>4772</v>
      </c>
      <c r="G129" s="216"/>
      <c r="H129" s="216" t="s">
        <v>4778</v>
      </c>
      <c r="I129" s="216" t="s">
        <v>4768</v>
      </c>
      <c r="J129" s="216">
        <v>15</v>
      </c>
      <c r="K129" s="260"/>
    </row>
    <row r="130" spans="2:11" ht="15" customHeight="1">
      <c r="B130" s="257"/>
      <c r="C130" s="216" t="s">
        <v>4779</v>
      </c>
      <c r="D130" s="216"/>
      <c r="E130" s="216"/>
      <c r="F130" s="237" t="s">
        <v>4772</v>
      </c>
      <c r="G130" s="216"/>
      <c r="H130" s="216" t="s">
        <v>4780</v>
      </c>
      <c r="I130" s="216" t="s">
        <v>4768</v>
      </c>
      <c r="J130" s="216">
        <v>15</v>
      </c>
      <c r="K130" s="260"/>
    </row>
    <row r="131" spans="2:11" ht="15" customHeight="1">
      <c r="B131" s="257"/>
      <c r="C131" s="216" t="s">
        <v>4781</v>
      </c>
      <c r="D131" s="216"/>
      <c r="E131" s="216"/>
      <c r="F131" s="237" t="s">
        <v>4772</v>
      </c>
      <c r="G131" s="216"/>
      <c r="H131" s="216" t="s">
        <v>4782</v>
      </c>
      <c r="I131" s="216" t="s">
        <v>4768</v>
      </c>
      <c r="J131" s="216">
        <v>20</v>
      </c>
      <c r="K131" s="260"/>
    </row>
    <row r="132" spans="2:11" ht="15" customHeight="1">
      <c r="B132" s="257"/>
      <c r="C132" s="216" t="s">
        <v>4783</v>
      </c>
      <c r="D132" s="216"/>
      <c r="E132" s="216"/>
      <c r="F132" s="237" t="s">
        <v>4772</v>
      </c>
      <c r="G132" s="216"/>
      <c r="H132" s="216" t="s">
        <v>4784</v>
      </c>
      <c r="I132" s="216" t="s">
        <v>4768</v>
      </c>
      <c r="J132" s="216">
        <v>20</v>
      </c>
      <c r="K132" s="260"/>
    </row>
    <row r="133" spans="2:11" ht="15" customHeight="1">
      <c r="B133" s="257"/>
      <c r="C133" s="216" t="s">
        <v>4771</v>
      </c>
      <c r="D133" s="216"/>
      <c r="E133" s="216"/>
      <c r="F133" s="237" t="s">
        <v>4772</v>
      </c>
      <c r="G133" s="216"/>
      <c r="H133" s="216" t="s">
        <v>4806</v>
      </c>
      <c r="I133" s="216" t="s">
        <v>4768</v>
      </c>
      <c r="J133" s="216">
        <v>50</v>
      </c>
      <c r="K133" s="260"/>
    </row>
    <row r="134" spans="2:11" ht="15" customHeight="1">
      <c r="B134" s="257"/>
      <c r="C134" s="216" t="s">
        <v>4785</v>
      </c>
      <c r="D134" s="216"/>
      <c r="E134" s="216"/>
      <c r="F134" s="237" t="s">
        <v>4772</v>
      </c>
      <c r="G134" s="216"/>
      <c r="H134" s="216" t="s">
        <v>4806</v>
      </c>
      <c r="I134" s="216" t="s">
        <v>4768</v>
      </c>
      <c r="J134" s="216">
        <v>50</v>
      </c>
      <c r="K134" s="260"/>
    </row>
    <row r="135" spans="2:11" ht="15" customHeight="1">
      <c r="B135" s="257"/>
      <c r="C135" s="216" t="s">
        <v>4791</v>
      </c>
      <c r="D135" s="216"/>
      <c r="E135" s="216"/>
      <c r="F135" s="237" t="s">
        <v>4772</v>
      </c>
      <c r="G135" s="216"/>
      <c r="H135" s="216" t="s">
        <v>4806</v>
      </c>
      <c r="I135" s="216" t="s">
        <v>4768</v>
      </c>
      <c r="J135" s="216">
        <v>50</v>
      </c>
      <c r="K135" s="260"/>
    </row>
    <row r="136" spans="2:11" ht="15" customHeight="1">
      <c r="B136" s="257"/>
      <c r="C136" s="216" t="s">
        <v>4793</v>
      </c>
      <c r="D136" s="216"/>
      <c r="E136" s="216"/>
      <c r="F136" s="237" t="s">
        <v>4772</v>
      </c>
      <c r="G136" s="216"/>
      <c r="H136" s="216" t="s">
        <v>4806</v>
      </c>
      <c r="I136" s="216" t="s">
        <v>4768</v>
      </c>
      <c r="J136" s="216">
        <v>50</v>
      </c>
      <c r="K136" s="260"/>
    </row>
    <row r="137" spans="2:11" ht="15" customHeight="1">
      <c r="B137" s="257"/>
      <c r="C137" s="216" t="s">
        <v>4794</v>
      </c>
      <c r="D137" s="216"/>
      <c r="E137" s="216"/>
      <c r="F137" s="237" t="s">
        <v>4772</v>
      </c>
      <c r="G137" s="216"/>
      <c r="H137" s="216" t="s">
        <v>4819</v>
      </c>
      <c r="I137" s="216" t="s">
        <v>4768</v>
      </c>
      <c r="J137" s="216">
        <v>255</v>
      </c>
      <c r="K137" s="260"/>
    </row>
    <row r="138" spans="2:11" ht="15" customHeight="1">
      <c r="B138" s="257"/>
      <c r="C138" s="216" t="s">
        <v>4796</v>
      </c>
      <c r="D138" s="216"/>
      <c r="E138" s="216"/>
      <c r="F138" s="237" t="s">
        <v>4766</v>
      </c>
      <c r="G138" s="216"/>
      <c r="H138" s="216" t="s">
        <v>4820</v>
      </c>
      <c r="I138" s="216" t="s">
        <v>4798</v>
      </c>
      <c r="J138" s="216"/>
      <c r="K138" s="260"/>
    </row>
    <row r="139" spans="2:11" ht="15" customHeight="1">
      <c r="B139" s="257"/>
      <c r="C139" s="216" t="s">
        <v>4799</v>
      </c>
      <c r="D139" s="216"/>
      <c r="E139" s="216"/>
      <c r="F139" s="237" t="s">
        <v>4766</v>
      </c>
      <c r="G139" s="216"/>
      <c r="H139" s="216" t="s">
        <v>4821</v>
      </c>
      <c r="I139" s="216" t="s">
        <v>4801</v>
      </c>
      <c r="J139" s="216"/>
      <c r="K139" s="260"/>
    </row>
    <row r="140" spans="2:11" ht="15" customHeight="1">
      <c r="B140" s="257"/>
      <c r="C140" s="216" t="s">
        <v>4802</v>
      </c>
      <c r="D140" s="216"/>
      <c r="E140" s="216"/>
      <c r="F140" s="237" t="s">
        <v>4766</v>
      </c>
      <c r="G140" s="216"/>
      <c r="H140" s="216" t="s">
        <v>4802</v>
      </c>
      <c r="I140" s="216" t="s">
        <v>4801</v>
      </c>
      <c r="J140" s="216"/>
      <c r="K140" s="260"/>
    </row>
    <row r="141" spans="2:11" ht="15" customHeight="1">
      <c r="B141" s="257"/>
      <c r="C141" s="216" t="s">
        <v>40</v>
      </c>
      <c r="D141" s="216"/>
      <c r="E141" s="216"/>
      <c r="F141" s="237" t="s">
        <v>4766</v>
      </c>
      <c r="G141" s="216"/>
      <c r="H141" s="216" t="s">
        <v>4822</v>
      </c>
      <c r="I141" s="216" t="s">
        <v>4801</v>
      </c>
      <c r="J141" s="216"/>
      <c r="K141" s="260"/>
    </row>
    <row r="142" spans="2:11" ht="15" customHeight="1">
      <c r="B142" s="257"/>
      <c r="C142" s="216" t="s">
        <v>4823</v>
      </c>
      <c r="D142" s="216"/>
      <c r="E142" s="216"/>
      <c r="F142" s="237" t="s">
        <v>4766</v>
      </c>
      <c r="G142" s="216"/>
      <c r="H142" s="216" t="s">
        <v>4824</v>
      </c>
      <c r="I142" s="216" t="s">
        <v>4801</v>
      </c>
      <c r="J142" s="216"/>
      <c r="K142" s="260"/>
    </row>
    <row r="143" spans="2:11" ht="15" customHeight="1">
      <c r="B143" s="261"/>
      <c r="C143" s="262"/>
      <c r="D143" s="262"/>
      <c r="E143" s="262"/>
      <c r="F143" s="262"/>
      <c r="G143" s="262"/>
      <c r="H143" s="262"/>
      <c r="I143" s="262"/>
      <c r="J143" s="262"/>
      <c r="K143" s="263"/>
    </row>
    <row r="144" spans="2:11" ht="18.75" customHeight="1">
      <c r="B144" s="248"/>
      <c r="C144" s="248"/>
      <c r="D144" s="248"/>
      <c r="E144" s="248"/>
      <c r="F144" s="249"/>
      <c r="G144" s="248"/>
      <c r="H144" s="248"/>
      <c r="I144" s="248"/>
      <c r="J144" s="248"/>
      <c r="K144" s="248"/>
    </row>
    <row r="145" spans="2:11" ht="18.75" customHeight="1">
      <c r="B145" s="223"/>
      <c r="C145" s="223"/>
      <c r="D145" s="223"/>
      <c r="E145" s="223"/>
      <c r="F145" s="223"/>
      <c r="G145" s="223"/>
      <c r="H145" s="223"/>
      <c r="I145" s="223"/>
      <c r="J145" s="223"/>
      <c r="K145" s="223"/>
    </row>
    <row r="146" spans="2:11" ht="7.5" customHeight="1">
      <c r="B146" s="224"/>
      <c r="C146" s="225"/>
      <c r="D146" s="225"/>
      <c r="E146" s="225"/>
      <c r="F146" s="225"/>
      <c r="G146" s="225"/>
      <c r="H146" s="225"/>
      <c r="I146" s="225"/>
      <c r="J146" s="225"/>
      <c r="K146" s="226"/>
    </row>
    <row r="147" spans="2:11" ht="45" customHeight="1">
      <c r="B147" s="227"/>
      <c r="C147" s="329" t="s">
        <v>4825</v>
      </c>
      <c r="D147" s="329"/>
      <c r="E147" s="329"/>
      <c r="F147" s="329"/>
      <c r="G147" s="329"/>
      <c r="H147" s="329"/>
      <c r="I147" s="329"/>
      <c r="J147" s="329"/>
      <c r="K147" s="228"/>
    </row>
    <row r="148" spans="2:11" ht="17.25" customHeight="1">
      <c r="B148" s="227"/>
      <c r="C148" s="229" t="s">
        <v>4760</v>
      </c>
      <c r="D148" s="229"/>
      <c r="E148" s="229"/>
      <c r="F148" s="229" t="s">
        <v>4761</v>
      </c>
      <c r="G148" s="230"/>
      <c r="H148" s="229" t="s">
        <v>56</v>
      </c>
      <c r="I148" s="229" t="s">
        <v>59</v>
      </c>
      <c r="J148" s="229" t="s">
        <v>4762</v>
      </c>
      <c r="K148" s="228"/>
    </row>
    <row r="149" spans="2:11" ht="17.25" customHeight="1">
      <c r="B149" s="227"/>
      <c r="C149" s="231" t="s">
        <v>4763</v>
      </c>
      <c r="D149" s="231"/>
      <c r="E149" s="231"/>
      <c r="F149" s="232" t="s">
        <v>4764</v>
      </c>
      <c r="G149" s="233"/>
      <c r="H149" s="231"/>
      <c r="I149" s="231"/>
      <c r="J149" s="231" t="s">
        <v>4765</v>
      </c>
      <c r="K149" s="228"/>
    </row>
    <row r="150" spans="2:11" ht="5.25" customHeight="1">
      <c r="B150" s="239"/>
      <c r="C150" s="234"/>
      <c r="D150" s="234"/>
      <c r="E150" s="234"/>
      <c r="F150" s="234"/>
      <c r="G150" s="235"/>
      <c r="H150" s="234"/>
      <c r="I150" s="234"/>
      <c r="J150" s="234"/>
      <c r="K150" s="260"/>
    </row>
    <row r="151" spans="2:11" ht="15" customHeight="1">
      <c r="B151" s="239"/>
      <c r="C151" s="264" t="s">
        <v>4769</v>
      </c>
      <c r="D151" s="216"/>
      <c r="E151" s="216"/>
      <c r="F151" s="265" t="s">
        <v>4766</v>
      </c>
      <c r="G151" s="216"/>
      <c r="H151" s="264" t="s">
        <v>4806</v>
      </c>
      <c r="I151" s="264" t="s">
        <v>4768</v>
      </c>
      <c r="J151" s="264">
        <v>120</v>
      </c>
      <c r="K151" s="260"/>
    </row>
    <row r="152" spans="2:11" ht="15" customHeight="1">
      <c r="B152" s="239"/>
      <c r="C152" s="264" t="s">
        <v>4815</v>
      </c>
      <c r="D152" s="216"/>
      <c r="E152" s="216"/>
      <c r="F152" s="265" t="s">
        <v>4766</v>
      </c>
      <c r="G152" s="216"/>
      <c r="H152" s="264" t="s">
        <v>4826</v>
      </c>
      <c r="I152" s="264" t="s">
        <v>4768</v>
      </c>
      <c r="J152" s="264" t="s">
        <v>4817</v>
      </c>
      <c r="K152" s="260"/>
    </row>
    <row r="153" spans="2:11" ht="15" customHeight="1">
      <c r="B153" s="239"/>
      <c r="C153" s="264" t="s">
        <v>89</v>
      </c>
      <c r="D153" s="216"/>
      <c r="E153" s="216"/>
      <c r="F153" s="265" t="s">
        <v>4766</v>
      </c>
      <c r="G153" s="216"/>
      <c r="H153" s="264" t="s">
        <v>4827</v>
      </c>
      <c r="I153" s="264" t="s">
        <v>4768</v>
      </c>
      <c r="J153" s="264" t="s">
        <v>4817</v>
      </c>
      <c r="K153" s="260"/>
    </row>
    <row r="154" spans="2:11" ht="15" customHeight="1">
      <c r="B154" s="239"/>
      <c r="C154" s="264" t="s">
        <v>4771</v>
      </c>
      <c r="D154" s="216"/>
      <c r="E154" s="216"/>
      <c r="F154" s="265" t="s">
        <v>4772</v>
      </c>
      <c r="G154" s="216"/>
      <c r="H154" s="264" t="s">
        <v>4806</v>
      </c>
      <c r="I154" s="264" t="s">
        <v>4768</v>
      </c>
      <c r="J154" s="264">
        <v>50</v>
      </c>
      <c r="K154" s="260"/>
    </row>
    <row r="155" spans="2:11" ht="15" customHeight="1">
      <c r="B155" s="239"/>
      <c r="C155" s="264" t="s">
        <v>4774</v>
      </c>
      <c r="D155" s="216"/>
      <c r="E155" s="216"/>
      <c r="F155" s="265" t="s">
        <v>4766</v>
      </c>
      <c r="G155" s="216"/>
      <c r="H155" s="264" t="s">
        <v>4806</v>
      </c>
      <c r="I155" s="264" t="s">
        <v>4776</v>
      </c>
      <c r="J155" s="264"/>
      <c r="K155" s="260"/>
    </row>
    <row r="156" spans="2:11" ht="15" customHeight="1">
      <c r="B156" s="239"/>
      <c r="C156" s="264" t="s">
        <v>4785</v>
      </c>
      <c r="D156" s="216"/>
      <c r="E156" s="216"/>
      <c r="F156" s="265" t="s">
        <v>4772</v>
      </c>
      <c r="G156" s="216"/>
      <c r="H156" s="264" t="s">
        <v>4806</v>
      </c>
      <c r="I156" s="264" t="s">
        <v>4768</v>
      </c>
      <c r="J156" s="264">
        <v>50</v>
      </c>
      <c r="K156" s="260"/>
    </row>
    <row r="157" spans="2:11" ht="15" customHeight="1">
      <c r="B157" s="239"/>
      <c r="C157" s="264" t="s">
        <v>4793</v>
      </c>
      <c r="D157" s="216"/>
      <c r="E157" s="216"/>
      <c r="F157" s="265" t="s">
        <v>4772</v>
      </c>
      <c r="G157" s="216"/>
      <c r="H157" s="264" t="s">
        <v>4806</v>
      </c>
      <c r="I157" s="264" t="s">
        <v>4768</v>
      </c>
      <c r="J157" s="264">
        <v>50</v>
      </c>
      <c r="K157" s="260"/>
    </row>
    <row r="158" spans="2:11" ht="15" customHeight="1">
      <c r="B158" s="239"/>
      <c r="C158" s="264" t="s">
        <v>4791</v>
      </c>
      <c r="D158" s="216"/>
      <c r="E158" s="216"/>
      <c r="F158" s="265" t="s">
        <v>4772</v>
      </c>
      <c r="G158" s="216"/>
      <c r="H158" s="264" t="s">
        <v>4806</v>
      </c>
      <c r="I158" s="264" t="s">
        <v>4768</v>
      </c>
      <c r="J158" s="264">
        <v>50</v>
      </c>
      <c r="K158" s="260"/>
    </row>
    <row r="159" spans="2:11" ht="15" customHeight="1">
      <c r="B159" s="239"/>
      <c r="C159" s="264" t="s">
        <v>141</v>
      </c>
      <c r="D159" s="216"/>
      <c r="E159" s="216"/>
      <c r="F159" s="265" t="s">
        <v>4766</v>
      </c>
      <c r="G159" s="216"/>
      <c r="H159" s="264" t="s">
        <v>4828</v>
      </c>
      <c r="I159" s="264" t="s">
        <v>4768</v>
      </c>
      <c r="J159" s="264" t="s">
        <v>4829</v>
      </c>
      <c r="K159" s="260"/>
    </row>
    <row r="160" spans="2:11" ht="15" customHeight="1">
      <c r="B160" s="239"/>
      <c r="C160" s="264" t="s">
        <v>4830</v>
      </c>
      <c r="D160" s="216"/>
      <c r="E160" s="216"/>
      <c r="F160" s="265" t="s">
        <v>4766</v>
      </c>
      <c r="G160" s="216"/>
      <c r="H160" s="264" t="s">
        <v>4831</v>
      </c>
      <c r="I160" s="264" t="s">
        <v>4801</v>
      </c>
      <c r="J160" s="264"/>
      <c r="K160" s="260"/>
    </row>
    <row r="161" spans="2:11" ht="15" customHeight="1">
      <c r="B161" s="266"/>
      <c r="C161" s="246"/>
      <c r="D161" s="246"/>
      <c r="E161" s="246"/>
      <c r="F161" s="246"/>
      <c r="G161" s="246"/>
      <c r="H161" s="246"/>
      <c r="I161" s="246"/>
      <c r="J161" s="246"/>
      <c r="K161" s="267"/>
    </row>
    <row r="162" spans="2:11" ht="18.75" customHeight="1">
      <c r="B162" s="248"/>
      <c r="C162" s="258"/>
      <c r="D162" s="258"/>
      <c r="E162" s="258"/>
      <c r="F162" s="268"/>
      <c r="G162" s="258"/>
      <c r="H162" s="258"/>
      <c r="I162" s="258"/>
      <c r="J162" s="258"/>
      <c r="K162" s="248"/>
    </row>
    <row r="163" spans="2:11" ht="18.75" customHeight="1">
      <c r="B163" s="223"/>
      <c r="C163" s="223"/>
      <c r="D163" s="223"/>
      <c r="E163" s="223"/>
      <c r="F163" s="223"/>
      <c r="G163" s="223"/>
      <c r="H163" s="223"/>
      <c r="I163" s="223"/>
      <c r="J163" s="223"/>
      <c r="K163" s="223"/>
    </row>
    <row r="164" spans="2:11" ht="7.5" customHeight="1">
      <c r="B164" s="205"/>
      <c r="C164" s="206"/>
      <c r="D164" s="206"/>
      <c r="E164" s="206"/>
      <c r="F164" s="206"/>
      <c r="G164" s="206"/>
      <c r="H164" s="206"/>
      <c r="I164" s="206"/>
      <c r="J164" s="206"/>
      <c r="K164" s="207"/>
    </row>
    <row r="165" spans="2:11" ht="45" customHeight="1">
      <c r="B165" s="208"/>
      <c r="C165" s="330" t="s">
        <v>4832</v>
      </c>
      <c r="D165" s="330"/>
      <c r="E165" s="330"/>
      <c r="F165" s="330"/>
      <c r="G165" s="330"/>
      <c r="H165" s="330"/>
      <c r="I165" s="330"/>
      <c r="J165" s="330"/>
      <c r="K165" s="209"/>
    </row>
    <row r="166" spans="2:11" ht="17.25" customHeight="1">
      <c r="B166" s="208"/>
      <c r="C166" s="229" t="s">
        <v>4760</v>
      </c>
      <c r="D166" s="229"/>
      <c r="E166" s="229"/>
      <c r="F166" s="229" t="s">
        <v>4761</v>
      </c>
      <c r="G166" s="269"/>
      <c r="H166" s="270" t="s">
        <v>56</v>
      </c>
      <c r="I166" s="270" t="s">
        <v>59</v>
      </c>
      <c r="J166" s="229" t="s">
        <v>4762</v>
      </c>
      <c r="K166" s="209"/>
    </row>
    <row r="167" spans="2:11" ht="17.25" customHeight="1">
      <c r="B167" s="210"/>
      <c r="C167" s="231" t="s">
        <v>4763</v>
      </c>
      <c r="D167" s="231"/>
      <c r="E167" s="231"/>
      <c r="F167" s="232" t="s">
        <v>4764</v>
      </c>
      <c r="G167" s="271"/>
      <c r="H167" s="272"/>
      <c r="I167" s="272"/>
      <c r="J167" s="231" t="s">
        <v>4765</v>
      </c>
      <c r="K167" s="211"/>
    </row>
    <row r="168" spans="2:11" ht="5.25" customHeight="1">
      <c r="B168" s="239"/>
      <c r="C168" s="234"/>
      <c r="D168" s="234"/>
      <c r="E168" s="234"/>
      <c r="F168" s="234"/>
      <c r="G168" s="235"/>
      <c r="H168" s="234"/>
      <c r="I168" s="234"/>
      <c r="J168" s="234"/>
      <c r="K168" s="260"/>
    </row>
    <row r="169" spans="2:11" ht="15" customHeight="1">
      <c r="B169" s="239"/>
      <c r="C169" s="216" t="s">
        <v>4769</v>
      </c>
      <c r="D169" s="216"/>
      <c r="E169" s="216"/>
      <c r="F169" s="237" t="s">
        <v>4766</v>
      </c>
      <c r="G169" s="216"/>
      <c r="H169" s="216" t="s">
        <v>4806</v>
      </c>
      <c r="I169" s="216" t="s">
        <v>4768</v>
      </c>
      <c r="J169" s="216">
        <v>120</v>
      </c>
      <c r="K169" s="260"/>
    </row>
    <row r="170" spans="2:11" ht="15" customHeight="1">
      <c r="B170" s="239"/>
      <c r="C170" s="216" t="s">
        <v>4815</v>
      </c>
      <c r="D170" s="216"/>
      <c r="E170" s="216"/>
      <c r="F170" s="237" t="s">
        <v>4766</v>
      </c>
      <c r="G170" s="216"/>
      <c r="H170" s="216" t="s">
        <v>4816</v>
      </c>
      <c r="I170" s="216" t="s">
        <v>4768</v>
      </c>
      <c r="J170" s="216" t="s">
        <v>4817</v>
      </c>
      <c r="K170" s="260"/>
    </row>
    <row r="171" spans="2:11" ht="15" customHeight="1">
      <c r="B171" s="239"/>
      <c r="C171" s="216" t="s">
        <v>89</v>
      </c>
      <c r="D171" s="216"/>
      <c r="E171" s="216"/>
      <c r="F171" s="237" t="s">
        <v>4766</v>
      </c>
      <c r="G171" s="216"/>
      <c r="H171" s="216" t="s">
        <v>4833</v>
      </c>
      <c r="I171" s="216" t="s">
        <v>4768</v>
      </c>
      <c r="J171" s="216" t="s">
        <v>4817</v>
      </c>
      <c r="K171" s="260"/>
    </row>
    <row r="172" spans="2:11" ht="15" customHeight="1">
      <c r="B172" s="239"/>
      <c r="C172" s="216" t="s">
        <v>4771</v>
      </c>
      <c r="D172" s="216"/>
      <c r="E172" s="216"/>
      <c r="F172" s="237" t="s">
        <v>4772</v>
      </c>
      <c r="G172" s="216"/>
      <c r="H172" s="216" t="s">
        <v>4833</v>
      </c>
      <c r="I172" s="216" t="s">
        <v>4768</v>
      </c>
      <c r="J172" s="216">
        <v>50</v>
      </c>
      <c r="K172" s="260"/>
    </row>
    <row r="173" spans="2:11" ht="15" customHeight="1">
      <c r="B173" s="239"/>
      <c r="C173" s="216" t="s">
        <v>4774</v>
      </c>
      <c r="D173" s="216"/>
      <c r="E173" s="216"/>
      <c r="F173" s="237" t="s">
        <v>4766</v>
      </c>
      <c r="G173" s="216"/>
      <c r="H173" s="216" t="s">
        <v>4833</v>
      </c>
      <c r="I173" s="216" t="s">
        <v>4776</v>
      </c>
      <c r="J173" s="216"/>
      <c r="K173" s="260"/>
    </row>
    <row r="174" spans="2:11" ht="15" customHeight="1">
      <c r="B174" s="239"/>
      <c r="C174" s="216" t="s">
        <v>4785</v>
      </c>
      <c r="D174" s="216"/>
      <c r="E174" s="216"/>
      <c r="F174" s="237" t="s">
        <v>4772</v>
      </c>
      <c r="G174" s="216"/>
      <c r="H174" s="216" t="s">
        <v>4833</v>
      </c>
      <c r="I174" s="216" t="s">
        <v>4768</v>
      </c>
      <c r="J174" s="216">
        <v>50</v>
      </c>
      <c r="K174" s="260"/>
    </row>
    <row r="175" spans="2:11" ht="15" customHeight="1">
      <c r="B175" s="239"/>
      <c r="C175" s="216" t="s">
        <v>4793</v>
      </c>
      <c r="D175" s="216"/>
      <c r="E175" s="216"/>
      <c r="F175" s="237" t="s">
        <v>4772</v>
      </c>
      <c r="G175" s="216"/>
      <c r="H175" s="216" t="s">
        <v>4833</v>
      </c>
      <c r="I175" s="216" t="s">
        <v>4768</v>
      </c>
      <c r="J175" s="216">
        <v>50</v>
      </c>
      <c r="K175" s="260"/>
    </row>
    <row r="176" spans="2:11" ht="15" customHeight="1">
      <c r="B176" s="239"/>
      <c r="C176" s="216" t="s">
        <v>4791</v>
      </c>
      <c r="D176" s="216"/>
      <c r="E176" s="216"/>
      <c r="F176" s="237" t="s">
        <v>4772</v>
      </c>
      <c r="G176" s="216"/>
      <c r="H176" s="216" t="s">
        <v>4833</v>
      </c>
      <c r="I176" s="216" t="s">
        <v>4768</v>
      </c>
      <c r="J176" s="216">
        <v>50</v>
      </c>
      <c r="K176" s="260"/>
    </row>
    <row r="177" spans="2:11" ht="15" customHeight="1">
      <c r="B177" s="239"/>
      <c r="C177" s="216" t="s">
        <v>153</v>
      </c>
      <c r="D177" s="216"/>
      <c r="E177" s="216"/>
      <c r="F177" s="237" t="s">
        <v>4766</v>
      </c>
      <c r="G177" s="216"/>
      <c r="H177" s="216" t="s">
        <v>4834</v>
      </c>
      <c r="I177" s="216" t="s">
        <v>4835</v>
      </c>
      <c r="J177" s="216"/>
      <c r="K177" s="260"/>
    </row>
    <row r="178" spans="2:11" ht="15" customHeight="1">
      <c r="B178" s="239"/>
      <c r="C178" s="216" t="s">
        <v>59</v>
      </c>
      <c r="D178" s="216"/>
      <c r="E178" s="216"/>
      <c r="F178" s="237" t="s">
        <v>4766</v>
      </c>
      <c r="G178" s="216"/>
      <c r="H178" s="216" t="s">
        <v>4836</v>
      </c>
      <c r="I178" s="216" t="s">
        <v>4837</v>
      </c>
      <c r="J178" s="216">
        <v>1</v>
      </c>
      <c r="K178" s="260"/>
    </row>
    <row r="179" spans="2:11" ht="15" customHeight="1">
      <c r="B179" s="239"/>
      <c r="C179" s="216" t="s">
        <v>55</v>
      </c>
      <c r="D179" s="216"/>
      <c r="E179" s="216"/>
      <c r="F179" s="237" t="s">
        <v>4766</v>
      </c>
      <c r="G179" s="216"/>
      <c r="H179" s="216" t="s">
        <v>4838</v>
      </c>
      <c r="I179" s="216" t="s">
        <v>4768</v>
      </c>
      <c r="J179" s="216">
        <v>20</v>
      </c>
      <c r="K179" s="260"/>
    </row>
    <row r="180" spans="2:11" ht="15" customHeight="1">
      <c r="B180" s="239"/>
      <c r="C180" s="216" t="s">
        <v>56</v>
      </c>
      <c r="D180" s="216"/>
      <c r="E180" s="216"/>
      <c r="F180" s="237" t="s">
        <v>4766</v>
      </c>
      <c r="G180" s="216"/>
      <c r="H180" s="216" t="s">
        <v>4839</v>
      </c>
      <c r="I180" s="216" t="s">
        <v>4768</v>
      </c>
      <c r="J180" s="216">
        <v>255</v>
      </c>
      <c r="K180" s="260"/>
    </row>
    <row r="181" spans="2:11" ht="15" customHeight="1">
      <c r="B181" s="239"/>
      <c r="C181" s="216" t="s">
        <v>154</v>
      </c>
      <c r="D181" s="216"/>
      <c r="E181" s="216"/>
      <c r="F181" s="237" t="s">
        <v>4766</v>
      </c>
      <c r="G181" s="216"/>
      <c r="H181" s="216" t="s">
        <v>4730</v>
      </c>
      <c r="I181" s="216" t="s">
        <v>4768</v>
      </c>
      <c r="J181" s="216">
        <v>10</v>
      </c>
      <c r="K181" s="260"/>
    </row>
    <row r="182" spans="2:11" ht="15" customHeight="1">
      <c r="B182" s="239"/>
      <c r="C182" s="216" t="s">
        <v>155</v>
      </c>
      <c r="D182" s="216"/>
      <c r="E182" s="216"/>
      <c r="F182" s="237" t="s">
        <v>4766</v>
      </c>
      <c r="G182" s="216"/>
      <c r="H182" s="216" t="s">
        <v>4840</v>
      </c>
      <c r="I182" s="216" t="s">
        <v>4801</v>
      </c>
      <c r="J182" s="216"/>
      <c r="K182" s="260"/>
    </row>
    <row r="183" spans="2:11" ht="15" customHeight="1">
      <c r="B183" s="239"/>
      <c r="C183" s="216" t="s">
        <v>4841</v>
      </c>
      <c r="D183" s="216"/>
      <c r="E183" s="216"/>
      <c r="F183" s="237" t="s">
        <v>4766</v>
      </c>
      <c r="G183" s="216"/>
      <c r="H183" s="216" t="s">
        <v>4842</v>
      </c>
      <c r="I183" s="216" t="s">
        <v>4801</v>
      </c>
      <c r="J183" s="216"/>
      <c r="K183" s="260"/>
    </row>
    <row r="184" spans="2:11" ht="15" customHeight="1">
      <c r="B184" s="239"/>
      <c r="C184" s="216" t="s">
        <v>4830</v>
      </c>
      <c r="D184" s="216"/>
      <c r="E184" s="216"/>
      <c r="F184" s="237" t="s">
        <v>4766</v>
      </c>
      <c r="G184" s="216"/>
      <c r="H184" s="216" t="s">
        <v>4843</v>
      </c>
      <c r="I184" s="216" t="s">
        <v>4801</v>
      </c>
      <c r="J184" s="216"/>
      <c r="K184" s="260"/>
    </row>
    <row r="185" spans="2:11" ht="15" customHeight="1">
      <c r="B185" s="239"/>
      <c r="C185" s="216" t="s">
        <v>157</v>
      </c>
      <c r="D185" s="216"/>
      <c r="E185" s="216"/>
      <c r="F185" s="237" t="s">
        <v>4772</v>
      </c>
      <c r="G185" s="216"/>
      <c r="H185" s="216" t="s">
        <v>4844</v>
      </c>
      <c r="I185" s="216" t="s">
        <v>4768</v>
      </c>
      <c r="J185" s="216">
        <v>50</v>
      </c>
      <c r="K185" s="260"/>
    </row>
    <row r="186" spans="2:11" ht="15" customHeight="1">
      <c r="B186" s="239"/>
      <c r="C186" s="216" t="s">
        <v>4845</v>
      </c>
      <c r="D186" s="216"/>
      <c r="E186" s="216"/>
      <c r="F186" s="237" t="s">
        <v>4772</v>
      </c>
      <c r="G186" s="216"/>
      <c r="H186" s="216" t="s">
        <v>4846</v>
      </c>
      <c r="I186" s="216" t="s">
        <v>4847</v>
      </c>
      <c r="J186" s="216"/>
      <c r="K186" s="260"/>
    </row>
    <row r="187" spans="2:11" ht="15" customHeight="1">
      <c r="B187" s="239"/>
      <c r="C187" s="216" t="s">
        <v>4848</v>
      </c>
      <c r="D187" s="216"/>
      <c r="E187" s="216"/>
      <c r="F187" s="237" t="s">
        <v>4772</v>
      </c>
      <c r="G187" s="216"/>
      <c r="H187" s="216" t="s">
        <v>4849</v>
      </c>
      <c r="I187" s="216" t="s">
        <v>4847</v>
      </c>
      <c r="J187" s="216"/>
      <c r="K187" s="260"/>
    </row>
    <row r="188" spans="2:11" ht="15" customHeight="1">
      <c r="B188" s="239"/>
      <c r="C188" s="216" t="s">
        <v>4850</v>
      </c>
      <c r="D188" s="216"/>
      <c r="E188" s="216"/>
      <c r="F188" s="237" t="s">
        <v>4772</v>
      </c>
      <c r="G188" s="216"/>
      <c r="H188" s="216" t="s">
        <v>4851</v>
      </c>
      <c r="I188" s="216" t="s">
        <v>4847</v>
      </c>
      <c r="J188" s="216"/>
      <c r="K188" s="260"/>
    </row>
    <row r="189" spans="2:11" ht="15" customHeight="1">
      <c r="B189" s="239"/>
      <c r="C189" s="273" t="s">
        <v>4852</v>
      </c>
      <c r="D189" s="216"/>
      <c r="E189" s="216"/>
      <c r="F189" s="237" t="s">
        <v>4772</v>
      </c>
      <c r="G189" s="216"/>
      <c r="H189" s="216" t="s">
        <v>4853</v>
      </c>
      <c r="I189" s="216" t="s">
        <v>4854</v>
      </c>
      <c r="J189" s="274" t="s">
        <v>4855</v>
      </c>
      <c r="K189" s="260"/>
    </row>
    <row r="190" spans="2:11" ht="15" customHeight="1">
      <c r="B190" s="239"/>
      <c r="C190" s="273" t="s">
        <v>44</v>
      </c>
      <c r="D190" s="216"/>
      <c r="E190" s="216"/>
      <c r="F190" s="237" t="s">
        <v>4766</v>
      </c>
      <c r="G190" s="216"/>
      <c r="H190" s="213" t="s">
        <v>4856</v>
      </c>
      <c r="I190" s="216" t="s">
        <v>4857</v>
      </c>
      <c r="J190" s="216"/>
      <c r="K190" s="260"/>
    </row>
    <row r="191" spans="2:11" ht="15" customHeight="1">
      <c r="B191" s="239"/>
      <c r="C191" s="273" t="s">
        <v>4858</v>
      </c>
      <c r="D191" s="216"/>
      <c r="E191" s="216"/>
      <c r="F191" s="237" t="s">
        <v>4766</v>
      </c>
      <c r="G191" s="216"/>
      <c r="H191" s="216" t="s">
        <v>4859</v>
      </c>
      <c r="I191" s="216" t="s">
        <v>4801</v>
      </c>
      <c r="J191" s="216"/>
      <c r="K191" s="260"/>
    </row>
    <row r="192" spans="2:11" ht="15" customHeight="1">
      <c r="B192" s="239"/>
      <c r="C192" s="273" t="s">
        <v>4860</v>
      </c>
      <c r="D192" s="216"/>
      <c r="E192" s="216"/>
      <c r="F192" s="237" t="s">
        <v>4766</v>
      </c>
      <c r="G192" s="216"/>
      <c r="H192" s="216" t="s">
        <v>4861</v>
      </c>
      <c r="I192" s="216" t="s">
        <v>4801</v>
      </c>
      <c r="J192" s="216"/>
      <c r="K192" s="260"/>
    </row>
    <row r="193" spans="2:11" ht="15" customHeight="1">
      <c r="B193" s="239"/>
      <c r="C193" s="273" t="s">
        <v>4862</v>
      </c>
      <c r="D193" s="216"/>
      <c r="E193" s="216"/>
      <c r="F193" s="237" t="s">
        <v>4772</v>
      </c>
      <c r="G193" s="216"/>
      <c r="H193" s="216" t="s">
        <v>4863</v>
      </c>
      <c r="I193" s="216" t="s">
        <v>4801</v>
      </c>
      <c r="J193" s="216"/>
      <c r="K193" s="260"/>
    </row>
    <row r="194" spans="2:11" ht="15" customHeight="1">
      <c r="B194" s="266"/>
      <c r="C194" s="275"/>
      <c r="D194" s="246"/>
      <c r="E194" s="246"/>
      <c r="F194" s="246"/>
      <c r="G194" s="246"/>
      <c r="H194" s="246"/>
      <c r="I194" s="246"/>
      <c r="J194" s="246"/>
      <c r="K194" s="267"/>
    </row>
    <row r="195" spans="2:11" ht="18.75" customHeight="1">
      <c r="B195" s="248"/>
      <c r="C195" s="258"/>
      <c r="D195" s="258"/>
      <c r="E195" s="258"/>
      <c r="F195" s="268"/>
      <c r="G195" s="258"/>
      <c r="H195" s="258"/>
      <c r="I195" s="258"/>
      <c r="J195" s="258"/>
      <c r="K195" s="248"/>
    </row>
    <row r="196" spans="2:11" ht="18.75" customHeight="1">
      <c r="B196" s="248"/>
      <c r="C196" s="258"/>
      <c r="D196" s="258"/>
      <c r="E196" s="258"/>
      <c r="F196" s="268"/>
      <c r="G196" s="258"/>
      <c r="H196" s="258"/>
      <c r="I196" s="258"/>
      <c r="J196" s="258"/>
      <c r="K196" s="248"/>
    </row>
    <row r="197" spans="2:11" ht="18.75" customHeight="1">
      <c r="B197" s="223"/>
      <c r="C197" s="223"/>
      <c r="D197" s="223"/>
      <c r="E197" s="223"/>
      <c r="F197" s="223"/>
      <c r="G197" s="223"/>
      <c r="H197" s="223"/>
      <c r="I197" s="223"/>
      <c r="J197" s="223"/>
      <c r="K197" s="223"/>
    </row>
    <row r="198" spans="2:11" ht="13.5">
      <c r="B198" s="205"/>
      <c r="C198" s="206"/>
      <c r="D198" s="206"/>
      <c r="E198" s="206"/>
      <c r="F198" s="206"/>
      <c r="G198" s="206"/>
      <c r="H198" s="206"/>
      <c r="I198" s="206"/>
      <c r="J198" s="206"/>
      <c r="K198" s="207"/>
    </row>
    <row r="199" spans="2:11" ht="21">
      <c r="B199" s="208"/>
      <c r="C199" s="330" t="s">
        <v>4864</v>
      </c>
      <c r="D199" s="330"/>
      <c r="E199" s="330"/>
      <c r="F199" s="330"/>
      <c r="G199" s="330"/>
      <c r="H199" s="330"/>
      <c r="I199" s="330"/>
      <c r="J199" s="330"/>
      <c r="K199" s="209"/>
    </row>
    <row r="200" spans="2:11" ht="25.5" customHeight="1">
      <c r="B200" s="208"/>
      <c r="C200" s="276" t="s">
        <v>4865</v>
      </c>
      <c r="D200" s="276"/>
      <c r="E200" s="276"/>
      <c r="F200" s="276" t="s">
        <v>4866</v>
      </c>
      <c r="G200" s="277"/>
      <c r="H200" s="331" t="s">
        <v>4867</v>
      </c>
      <c r="I200" s="331"/>
      <c r="J200" s="331"/>
      <c r="K200" s="209"/>
    </row>
    <row r="201" spans="2:11" ht="5.25" customHeight="1">
      <c r="B201" s="239"/>
      <c r="C201" s="234"/>
      <c r="D201" s="234"/>
      <c r="E201" s="234"/>
      <c r="F201" s="234"/>
      <c r="G201" s="258"/>
      <c r="H201" s="234"/>
      <c r="I201" s="234"/>
      <c r="J201" s="234"/>
      <c r="K201" s="260"/>
    </row>
    <row r="202" spans="2:11" ht="15" customHeight="1">
      <c r="B202" s="239"/>
      <c r="C202" s="216" t="s">
        <v>4857</v>
      </c>
      <c r="D202" s="216"/>
      <c r="E202" s="216"/>
      <c r="F202" s="237" t="s">
        <v>45</v>
      </c>
      <c r="G202" s="216"/>
      <c r="H202" s="332" t="s">
        <v>4868</v>
      </c>
      <c r="I202" s="332"/>
      <c r="J202" s="332"/>
      <c r="K202" s="260"/>
    </row>
    <row r="203" spans="2:11" ht="15" customHeight="1">
      <c r="B203" s="239"/>
      <c r="C203" s="216"/>
      <c r="D203" s="216"/>
      <c r="E203" s="216"/>
      <c r="F203" s="237" t="s">
        <v>46</v>
      </c>
      <c r="G203" s="216"/>
      <c r="H203" s="332" t="s">
        <v>4869</v>
      </c>
      <c r="I203" s="332"/>
      <c r="J203" s="332"/>
      <c r="K203" s="260"/>
    </row>
    <row r="204" spans="2:11" ht="15" customHeight="1">
      <c r="B204" s="239"/>
      <c r="C204" s="216"/>
      <c r="D204" s="216"/>
      <c r="E204" s="216"/>
      <c r="F204" s="237" t="s">
        <v>49</v>
      </c>
      <c r="G204" s="216"/>
      <c r="H204" s="332" t="s">
        <v>4870</v>
      </c>
      <c r="I204" s="332"/>
      <c r="J204" s="332"/>
      <c r="K204" s="260"/>
    </row>
    <row r="205" spans="2:11" ht="15" customHeight="1">
      <c r="B205" s="239"/>
      <c r="C205" s="216"/>
      <c r="D205" s="216"/>
      <c r="E205" s="216"/>
      <c r="F205" s="237" t="s">
        <v>47</v>
      </c>
      <c r="G205" s="216"/>
      <c r="H205" s="332" t="s">
        <v>4871</v>
      </c>
      <c r="I205" s="332"/>
      <c r="J205" s="332"/>
      <c r="K205" s="260"/>
    </row>
    <row r="206" spans="2:11" ht="15" customHeight="1">
      <c r="B206" s="239"/>
      <c r="C206" s="216"/>
      <c r="D206" s="216"/>
      <c r="E206" s="216"/>
      <c r="F206" s="237" t="s">
        <v>48</v>
      </c>
      <c r="G206" s="216"/>
      <c r="H206" s="332" t="s">
        <v>4872</v>
      </c>
      <c r="I206" s="332"/>
      <c r="J206" s="332"/>
      <c r="K206" s="260"/>
    </row>
    <row r="207" spans="2:11" ht="15" customHeight="1">
      <c r="B207" s="239"/>
      <c r="C207" s="216"/>
      <c r="D207" s="216"/>
      <c r="E207" s="216"/>
      <c r="F207" s="237"/>
      <c r="G207" s="216"/>
      <c r="H207" s="216"/>
      <c r="I207" s="216"/>
      <c r="J207" s="216"/>
      <c r="K207" s="260"/>
    </row>
    <row r="208" spans="2:11" ht="15" customHeight="1">
      <c r="B208" s="239"/>
      <c r="C208" s="216" t="s">
        <v>4813</v>
      </c>
      <c r="D208" s="216"/>
      <c r="E208" s="216"/>
      <c r="F208" s="237" t="s">
        <v>81</v>
      </c>
      <c r="G208" s="216"/>
      <c r="H208" s="332" t="s">
        <v>4873</v>
      </c>
      <c r="I208" s="332"/>
      <c r="J208" s="332"/>
      <c r="K208" s="260"/>
    </row>
    <row r="209" spans="2:11" ht="15" customHeight="1">
      <c r="B209" s="239"/>
      <c r="C209" s="216"/>
      <c r="D209" s="216"/>
      <c r="E209" s="216"/>
      <c r="F209" s="237" t="s">
        <v>4711</v>
      </c>
      <c r="G209" s="216"/>
      <c r="H209" s="332" t="s">
        <v>4712</v>
      </c>
      <c r="I209" s="332"/>
      <c r="J209" s="332"/>
      <c r="K209" s="260"/>
    </row>
    <row r="210" spans="2:11" ht="15" customHeight="1">
      <c r="B210" s="239"/>
      <c r="C210" s="216"/>
      <c r="D210" s="216"/>
      <c r="E210" s="216"/>
      <c r="F210" s="237" t="s">
        <v>4709</v>
      </c>
      <c r="G210" s="216"/>
      <c r="H210" s="332" t="s">
        <v>4874</v>
      </c>
      <c r="I210" s="332"/>
      <c r="J210" s="332"/>
      <c r="K210" s="260"/>
    </row>
    <row r="211" spans="2:11" ht="15" customHeight="1">
      <c r="B211" s="278"/>
      <c r="C211" s="216"/>
      <c r="D211" s="216"/>
      <c r="E211" s="216"/>
      <c r="F211" s="237" t="s">
        <v>4713</v>
      </c>
      <c r="G211" s="273"/>
      <c r="H211" s="333" t="s">
        <v>4714</v>
      </c>
      <c r="I211" s="333"/>
      <c r="J211" s="333"/>
      <c r="K211" s="279"/>
    </row>
    <row r="212" spans="2:11" ht="15" customHeight="1">
      <c r="B212" s="278"/>
      <c r="C212" s="216"/>
      <c r="D212" s="216"/>
      <c r="E212" s="216"/>
      <c r="F212" s="237" t="s">
        <v>3258</v>
      </c>
      <c r="G212" s="273"/>
      <c r="H212" s="333" t="s">
        <v>3103</v>
      </c>
      <c r="I212" s="333"/>
      <c r="J212" s="333"/>
      <c r="K212" s="279"/>
    </row>
    <row r="213" spans="2:11" ht="15" customHeight="1">
      <c r="B213" s="278"/>
      <c r="C213" s="216"/>
      <c r="D213" s="216"/>
      <c r="E213" s="216"/>
      <c r="F213" s="237"/>
      <c r="G213" s="273"/>
      <c r="H213" s="264"/>
      <c r="I213" s="264"/>
      <c r="J213" s="264"/>
      <c r="K213" s="279"/>
    </row>
    <row r="214" spans="2:11" ht="15" customHeight="1">
      <c r="B214" s="278"/>
      <c r="C214" s="216" t="s">
        <v>4837</v>
      </c>
      <c r="D214" s="216"/>
      <c r="E214" s="216"/>
      <c r="F214" s="237">
        <v>1</v>
      </c>
      <c r="G214" s="273"/>
      <c r="H214" s="333" t="s">
        <v>4875</v>
      </c>
      <c r="I214" s="333"/>
      <c r="J214" s="333"/>
      <c r="K214" s="279"/>
    </row>
    <row r="215" spans="2:11" ht="15" customHeight="1">
      <c r="B215" s="278"/>
      <c r="C215" s="216"/>
      <c r="D215" s="216"/>
      <c r="E215" s="216"/>
      <c r="F215" s="237">
        <v>2</v>
      </c>
      <c r="G215" s="273"/>
      <c r="H215" s="333" t="s">
        <v>4876</v>
      </c>
      <c r="I215" s="333"/>
      <c r="J215" s="333"/>
      <c r="K215" s="279"/>
    </row>
    <row r="216" spans="2:11" ht="15" customHeight="1">
      <c r="B216" s="278"/>
      <c r="C216" s="216"/>
      <c r="D216" s="216"/>
      <c r="E216" s="216"/>
      <c r="F216" s="237">
        <v>3</v>
      </c>
      <c r="G216" s="273"/>
      <c r="H216" s="333" t="s">
        <v>4877</v>
      </c>
      <c r="I216" s="333"/>
      <c r="J216" s="333"/>
      <c r="K216" s="279"/>
    </row>
    <row r="217" spans="2:11" ht="15" customHeight="1">
      <c r="B217" s="278"/>
      <c r="C217" s="216"/>
      <c r="D217" s="216"/>
      <c r="E217" s="216"/>
      <c r="F217" s="237">
        <v>4</v>
      </c>
      <c r="G217" s="273"/>
      <c r="H217" s="333" t="s">
        <v>4878</v>
      </c>
      <c r="I217" s="333"/>
      <c r="J217" s="333"/>
      <c r="K217" s="279"/>
    </row>
    <row r="218" spans="2:11" ht="12.75" customHeight="1">
      <c r="B218" s="280"/>
      <c r="C218" s="281"/>
      <c r="D218" s="281"/>
      <c r="E218" s="281"/>
      <c r="F218" s="281"/>
      <c r="G218" s="281"/>
      <c r="H218" s="281"/>
      <c r="I218" s="281"/>
      <c r="J218" s="281"/>
      <c r="K218" s="282"/>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0"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BM358"/>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83</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s="1" customFormat="1" ht="12" customHeight="1">
      <c r="B8" s="33"/>
      <c r="D8" s="28" t="s">
        <v>138</v>
      </c>
      <c r="L8" s="33"/>
    </row>
    <row r="9" spans="2:12" s="1" customFormat="1" ht="16.5" customHeight="1">
      <c r="B9" s="33"/>
      <c r="E9" s="288" t="s">
        <v>139</v>
      </c>
      <c r="F9" s="327"/>
      <c r="G9" s="327"/>
      <c r="H9" s="327"/>
      <c r="L9" s="33"/>
    </row>
    <row r="10" spans="2:12" s="1" customFormat="1" ht="11.25">
      <c r="B10" s="33"/>
      <c r="L10" s="33"/>
    </row>
    <row r="11" spans="2:12" s="1" customFormat="1" ht="12" customHeight="1">
      <c r="B11" s="33"/>
      <c r="D11" s="28" t="s">
        <v>18</v>
      </c>
      <c r="F11" s="26" t="s">
        <v>19</v>
      </c>
      <c r="I11" s="28" t="s">
        <v>20</v>
      </c>
      <c r="J11" s="26" t="s">
        <v>19</v>
      </c>
      <c r="L11" s="33"/>
    </row>
    <row r="12" spans="2:12" s="1" customFormat="1" ht="12" customHeight="1">
      <c r="B12" s="33"/>
      <c r="D12" s="28" t="s">
        <v>21</v>
      </c>
      <c r="F12" s="26" t="s">
        <v>22</v>
      </c>
      <c r="I12" s="28" t="s">
        <v>23</v>
      </c>
      <c r="J12" s="50" t="str">
        <f>'Rekapitulace stavby'!AN8</f>
        <v>23. 11. 2023</v>
      </c>
      <c r="L12" s="33"/>
    </row>
    <row r="13" spans="2:12" s="1" customFormat="1" ht="10.9" customHeight="1">
      <c r="B13" s="33"/>
      <c r="L13" s="33"/>
    </row>
    <row r="14" spans="2:12" s="1" customFormat="1" ht="12" customHeight="1">
      <c r="B14" s="33"/>
      <c r="D14" s="28" t="s">
        <v>25</v>
      </c>
      <c r="I14" s="28" t="s">
        <v>26</v>
      </c>
      <c r="J14" s="26" t="s">
        <v>27</v>
      </c>
      <c r="L14" s="33"/>
    </row>
    <row r="15" spans="2:12" s="1" customFormat="1" ht="18" customHeight="1">
      <c r="B15" s="33"/>
      <c r="E15" s="26" t="s">
        <v>28</v>
      </c>
      <c r="I15" s="28" t="s">
        <v>29</v>
      </c>
      <c r="J15" s="26" t="s">
        <v>19</v>
      </c>
      <c r="L15" s="33"/>
    </row>
    <row r="16" spans="2:12" s="1" customFormat="1" ht="6.95" customHeight="1">
      <c r="B16" s="33"/>
      <c r="L16" s="33"/>
    </row>
    <row r="17" spans="2:12" s="1" customFormat="1" ht="12" customHeight="1">
      <c r="B17" s="33"/>
      <c r="D17" s="28" t="s">
        <v>30</v>
      </c>
      <c r="I17" s="28" t="s">
        <v>26</v>
      </c>
      <c r="J17" s="29" t="str">
        <f>'Rekapitulace stavby'!AN13</f>
        <v>Vyplň údaj</v>
      </c>
      <c r="L17" s="33"/>
    </row>
    <row r="18" spans="2:12" s="1" customFormat="1" ht="18" customHeight="1">
      <c r="B18" s="33"/>
      <c r="E18" s="328" t="str">
        <f>'Rekapitulace stavby'!E14</f>
        <v>Vyplň údaj</v>
      </c>
      <c r="F18" s="294"/>
      <c r="G18" s="294"/>
      <c r="H18" s="294"/>
      <c r="I18" s="28" t="s">
        <v>29</v>
      </c>
      <c r="J18" s="29" t="str">
        <f>'Rekapitulace stavby'!AN14</f>
        <v>Vyplň údaj</v>
      </c>
      <c r="L18" s="33"/>
    </row>
    <row r="19" spans="2:12" s="1" customFormat="1" ht="6.95" customHeight="1">
      <c r="B19" s="33"/>
      <c r="L19" s="33"/>
    </row>
    <row r="20" spans="2:12" s="1" customFormat="1" ht="12" customHeight="1">
      <c r="B20" s="33"/>
      <c r="D20" s="28" t="s">
        <v>32</v>
      </c>
      <c r="I20" s="28" t="s">
        <v>26</v>
      </c>
      <c r="J20" s="26" t="s">
        <v>33</v>
      </c>
      <c r="L20" s="33"/>
    </row>
    <row r="21" spans="2:12" s="1" customFormat="1" ht="18" customHeight="1">
      <c r="B21" s="33"/>
      <c r="E21" s="26" t="s">
        <v>34</v>
      </c>
      <c r="I21" s="28" t="s">
        <v>29</v>
      </c>
      <c r="J21" s="26" t="s">
        <v>19</v>
      </c>
      <c r="L21" s="33"/>
    </row>
    <row r="22" spans="2:12" s="1" customFormat="1" ht="6.95" customHeight="1">
      <c r="B22" s="33"/>
      <c r="L22" s="33"/>
    </row>
    <row r="23" spans="2:12" s="1" customFormat="1" ht="12" customHeight="1">
      <c r="B23" s="33"/>
      <c r="D23" s="28" t="s">
        <v>36</v>
      </c>
      <c r="I23" s="28" t="s">
        <v>26</v>
      </c>
      <c r="J23" s="26" t="str">
        <f>IF('Rekapitulace stavby'!AN19="","",'Rekapitulace stavby'!AN19)</f>
        <v/>
      </c>
      <c r="L23" s="33"/>
    </row>
    <row r="24" spans="2:12" s="1" customFormat="1" ht="18" customHeight="1">
      <c r="B24" s="33"/>
      <c r="E24" s="26" t="str">
        <f>IF('Rekapitulace stavby'!E20="","",'Rekapitulace stavby'!E20)</f>
        <v xml:space="preserve"> </v>
      </c>
      <c r="I24" s="28" t="s">
        <v>29</v>
      </c>
      <c r="J24" s="26" t="str">
        <f>IF('Rekapitulace stavby'!AN20="","",'Rekapitulace stavby'!AN20)</f>
        <v/>
      </c>
      <c r="L24" s="33"/>
    </row>
    <row r="25" spans="2:12" s="1" customFormat="1" ht="6.95" customHeight="1">
      <c r="B25" s="33"/>
      <c r="L25" s="33"/>
    </row>
    <row r="26" spans="2:12" s="1" customFormat="1" ht="12" customHeight="1">
      <c r="B26" s="33"/>
      <c r="D26" s="28" t="s">
        <v>38</v>
      </c>
      <c r="L26" s="33"/>
    </row>
    <row r="27" spans="2:12" s="7" customFormat="1" ht="47.25" customHeight="1">
      <c r="B27" s="92"/>
      <c r="E27" s="299" t="s">
        <v>39</v>
      </c>
      <c r="F27" s="299"/>
      <c r="G27" s="299"/>
      <c r="H27" s="299"/>
      <c r="L27" s="92"/>
    </row>
    <row r="28" spans="2:12" s="1" customFormat="1" ht="6.95" customHeight="1">
      <c r="B28" s="33"/>
      <c r="L28" s="33"/>
    </row>
    <row r="29" spans="2:12" s="1" customFormat="1" ht="6.95" customHeight="1">
      <c r="B29" s="33"/>
      <c r="D29" s="51"/>
      <c r="E29" s="51"/>
      <c r="F29" s="51"/>
      <c r="G29" s="51"/>
      <c r="H29" s="51"/>
      <c r="I29" s="51"/>
      <c r="J29" s="51"/>
      <c r="K29" s="51"/>
      <c r="L29" s="33"/>
    </row>
    <row r="30" spans="2:12" s="1" customFormat="1" ht="25.35" customHeight="1">
      <c r="B30" s="33"/>
      <c r="D30" s="93" t="s">
        <v>40</v>
      </c>
      <c r="J30" s="64">
        <f>ROUND(J87,2)</f>
        <v>0</v>
      </c>
      <c r="L30" s="33"/>
    </row>
    <row r="31" spans="2:12" s="1" customFormat="1" ht="6.95" customHeight="1">
      <c r="B31" s="33"/>
      <c r="D31" s="51"/>
      <c r="E31" s="51"/>
      <c r="F31" s="51"/>
      <c r="G31" s="51"/>
      <c r="H31" s="51"/>
      <c r="I31" s="51"/>
      <c r="J31" s="51"/>
      <c r="K31" s="51"/>
      <c r="L31" s="33"/>
    </row>
    <row r="32" spans="2:12" s="1" customFormat="1" ht="14.45" customHeight="1">
      <c r="B32" s="33"/>
      <c r="F32" s="36" t="s">
        <v>42</v>
      </c>
      <c r="I32" s="36" t="s">
        <v>41</v>
      </c>
      <c r="J32" s="36" t="s">
        <v>43</v>
      </c>
      <c r="L32" s="33"/>
    </row>
    <row r="33" spans="2:12" s="1" customFormat="1" ht="14.45" customHeight="1">
      <c r="B33" s="33"/>
      <c r="D33" s="53" t="s">
        <v>44</v>
      </c>
      <c r="E33" s="28" t="s">
        <v>45</v>
      </c>
      <c r="F33" s="84">
        <f>ROUND((SUM(BE87:BE357)),2)</f>
        <v>0</v>
      </c>
      <c r="I33" s="94">
        <v>0.21</v>
      </c>
      <c r="J33" s="84">
        <f>ROUND(((SUM(BE87:BE357))*I33),2)</f>
        <v>0</v>
      </c>
      <c r="L33" s="33"/>
    </row>
    <row r="34" spans="2:12" s="1" customFormat="1" ht="14.45" customHeight="1">
      <c r="B34" s="33"/>
      <c r="E34" s="28" t="s">
        <v>46</v>
      </c>
      <c r="F34" s="84">
        <f>ROUND((SUM(BF87:BF357)),2)</f>
        <v>0</v>
      </c>
      <c r="I34" s="94">
        <v>0.15</v>
      </c>
      <c r="J34" s="84">
        <f>ROUND(((SUM(BF87:BF357))*I34),2)</f>
        <v>0</v>
      </c>
      <c r="L34" s="33"/>
    </row>
    <row r="35" spans="2:12" s="1" customFormat="1" ht="14.45" customHeight="1" hidden="1">
      <c r="B35" s="33"/>
      <c r="E35" s="28" t="s">
        <v>47</v>
      </c>
      <c r="F35" s="84">
        <f>ROUND((SUM(BG87:BG357)),2)</f>
        <v>0</v>
      </c>
      <c r="I35" s="94">
        <v>0.21</v>
      </c>
      <c r="J35" s="84">
        <f>0</f>
        <v>0</v>
      </c>
      <c r="L35" s="33"/>
    </row>
    <row r="36" spans="2:12" s="1" customFormat="1" ht="14.45" customHeight="1" hidden="1">
      <c r="B36" s="33"/>
      <c r="E36" s="28" t="s">
        <v>48</v>
      </c>
      <c r="F36" s="84">
        <f>ROUND((SUM(BH87:BH357)),2)</f>
        <v>0</v>
      </c>
      <c r="I36" s="94">
        <v>0.15</v>
      </c>
      <c r="J36" s="84">
        <f>0</f>
        <v>0</v>
      </c>
      <c r="L36" s="33"/>
    </row>
    <row r="37" spans="2:12" s="1" customFormat="1" ht="14.45" customHeight="1" hidden="1">
      <c r="B37" s="33"/>
      <c r="E37" s="28" t="s">
        <v>49</v>
      </c>
      <c r="F37" s="84">
        <f>ROUND((SUM(BI87:BI357)),2)</f>
        <v>0</v>
      </c>
      <c r="I37" s="94">
        <v>0</v>
      </c>
      <c r="J37" s="84">
        <f>0</f>
        <v>0</v>
      </c>
      <c r="L37" s="33"/>
    </row>
    <row r="38" spans="2:12" s="1" customFormat="1" ht="6.95" customHeight="1">
      <c r="B38" s="33"/>
      <c r="L38" s="33"/>
    </row>
    <row r="39" spans="2:12" s="1" customFormat="1" ht="25.35" customHeight="1">
      <c r="B39" s="33"/>
      <c r="C39" s="95"/>
      <c r="D39" s="96" t="s">
        <v>50</v>
      </c>
      <c r="E39" s="55"/>
      <c r="F39" s="55"/>
      <c r="G39" s="97" t="s">
        <v>51</v>
      </c>
      <c r="H39" s="98" t="s">
        <v>52</v>
      </c>
      <c r="I39" s="55"/>
      <c r="J39" s="99">
        <f>SUM(J30:J37)</f>
        <v>0</v>
      </c>
      <c r="K39" s="100"/>
      <c r="L39" s="33"/>
    </row>
    <row r="40" spans="2:12" s="1" customFormat="1" ht="14.45" customHeight="1">
      <c r="B40" s="42"/>
      <c r="C40" s="43"/>
      <c r="D40" s="43"/>
      <c r="E40" s="43"/>
      <c r="F40" s="43"/>
      <c r="G40" s="43"/>
      <c r="H40" s="43"/>
      <c r="I40" s="43"/>
      <c r="J40" s="43"/>
      <c r="K40" s="43"/>
      <c r="L40" s="33"/>
    </row>
    <row r="44" spans="2:12" s="1" customFormat="1" ht="6.95" customHeight="1">
      <c r="B44" s="44"/>
      <c r="C44" s="45"/>
      <c r="D44" s="45"/>
      <c r="E44" s="45"/>
      <c r="F44" s="45"/>
      <c r="G44" s="45"/>
      <c r="H44" s="45"/>
      <c r="I44" s="45"/>
      <c r="J44" s="45"/>
      <c r="K44" s="45"/>
      <c r="L44" s="33"/>
    </row>
    <row r="45" spans="2:12" s="1" customFormat="1" ht="24.95" customHeight="1">
      <c r="B45" s="33"/>
      <c r="C45" s="22" t="s">
        <v>140</v>
      </c>
      <c r="L45" s="33"/>
    </row>
    <row r="46" spans="2:12" s="1" customFormat="1" ht="6.95" customHeight="1">
      <c r="B46" s="33"/>
      <c r="L46" s="33"/>
    </row>
    <row r="47" spans="2:12" s="1" customFormat="1" ht="12" customHeight="1">
      <c r="B47" s="33"/>
      <c r="C47" s="28" t="s">
        <v>16</v>
      </c>
      <c r="L47" s="33"/>
    </row>
    <row r="48" spans="2:12" s="1" customFormat="1" ht="16.5" customHeight="1">
      <c r="B48" s="33"/>
      <c r="E48" s="325" t="str">
        <f>E7</f>
        <v>Nástavba na objektu DPS Malkovského 603</v>
      </c>
      <c r="F48" s="326"/>
      <c r="G48" s="326"/>
      <c r="H48" s="326"/>
      <c r="L48" s="33"/>
    </row>
    <row r="49" spans="2:12" s="1" customFormat="1" ht="12" customHeight="1">
      <c r="B49" s="33"/>
      <c r="C49" s="28" t="s">
        <v>138</v>
      </c>
      <c r="L49" s="33"/>
    </row>
    <row r="50" spans="2:12" s="1" customFormat="1" ht="16.5" customHeight="1">
      <c r="B50" s="33"/>
      <c r="E50" s="288" t="str">
        <f>E9</f>
        <v>SO 01_A - Bourací a přípravné práce</v>
      </c>
      <c r="F50" s="327"/>
      <c r="G50" s="327"/>
      <c r="H50" s="327"/>
      <c r="L50" s="33"/>
    </row>
    <row r="51" spans="2:12" s="1" customFormat="1" ht="6.95" customHeight="1">
      <c r="B51" s="33"/>
      <c r="L51" s="33"/>
    </row>
    <row r="52" spans="2:12" s="1" customFormat="1" ht="12" customHeight="1">
      <c r="B52" s="33"/>
      <c r="C52" s="28" t="s">
        <v>21</v>
      </c>
      <c r="F52" s="26" t="str">
        <f>F12</f>
        <v>Malkovského 603, Letňany</v>
      </c>
      <c r="I52" s="28" t="s">
        <v>23</v>
      </c>
      <c r="J52" s="50" t="str">
        <f>IF(J12="","",J12)</f>
        <v>23. 11. 2023</v>
      </c>
      <c r="L52" s="33"/>
    </row>
    <row r="53" spans="2:12" s="1" customFormat="1" ht="6.95" customHeight="1">
      <c r="B53" s="33"/>
      <c r="L53" s="33"/>
    </row>
    <row r="54" spans="2:12" s="1" customFormat="1" ht="25.7" customHeight="1">
      <c r="B54" s="33"/>
      <c r="C54" s="28" t="s">
        <v>25</v>
      </c>
      <c r="F54" s="26" t="str">
        <f>E15</f>
        <v>Městská část Praha 18</v>
      </c>
      <c r="I54" s="28" t="s">
        <v>32</v>
      </c>
      <c r="J54" s="31" t="str">
        <f>E21</f>
        <v>Architektonická kancelář Křivka s.r.o.</v>
      </c>
      <c r="L54" s="33"/>
    </row>
    <row r="55" spans="2:12" s="1" customFormat="1" ht="15.2" customHeight="1">
      <c r="B55" s="33"/>
      <c r="C55" s="28" t="s">
        <v>30</v>
      </c>
      <c r="F55" s="26" t="str">
        <f>IF(E18="","",E18)</f>
        <v>Vyplň údaj</v>
      </c>
      <c r="I55" s="28" t="s">
        <v>36</v>
      </c>
      <c r="J55" s="31" t="str">
        <f>E24</f>
        <v xml:space="preserve"> </v>
      </c>
      <c r="L55" s="33"/>
    </row>
    <row r="56" spans="2:12" s="1" customFormat="1" ht="10.35" customHeight="1">
      <c r="B56" s="33"/>
      <c r="L56" s="33"/>
    </row>
    <row r="57" spans="2:12" s="1" customFormat="1" ht="29.25" customHeight="1">
      <c r="B57" s="33"/>
      <c r="C57" s="101" t="s">
        <v>141</v>
      </c>
      <c r="D57" s="95"/>
      <c r="E57" s="95"/>
      <c r="F57" s="95"/>
      <c r="G57" s="95"/>
      <c r="H57" s="95"/>
      <c r="I57" s="95"/>
      <c r="J57" s="102" t="s">
        <v>142</v>
      </c>
      <c r="K57" s="95"/>
      <c r="L57" s="33"/>
    </row>
    <row r="58" spans="2:12" s="1" customFormat="1" ht="10.35" customHeight="1">
      <c r="B58" s="33"/>
      <c r="L58" s="33"/>
    </row>
    <row r="59" spans="2:47" s="1" customFormat="1" ht="22.9" customHeight="1">
      <c r="B59" s="33"/>
      <c r="C59" s="103" t="s">
        <v>72</v>
      </c>
      <c r="J59" s="64">
        <f>J87</f>
        <v>0</v>
      </c>
      <c r="L59" s="33"/>
      <c r="AU59" s="18" t="s">
        <v>143</v>
      </c>
    </row>
    <row r="60" spans="2:12" s="8" customFormat="1" ht="24.95" customHeight="1">
      <c r="B60" s="104"/>
      <c r="D60" s="105" t="s">
        <v>144</v>
      </c>
      <c r="E60" s="106"/>
      <c r="F60" s="106"/>
      <c r="G60" s="106"/>
      <c r="H60" s="106"/>
      <c r="I60" s="106"/>
      <c r="J60" s="107">
        <f>J88</f>
        <v>0</v>
      </c>
      <c r="L60" s="104"/>
    </row>
    <row r="61" spans="2:12" s="9" customFormat="1" ht="19.9" customHeight="1">
      <c r="B61" s="108"/>
      <c r="D61" s="109" t="s">
        <v>145</v>
      </c>
      <c r="E61" s="110"/>
      <c r="F61" s="110"/>
      <c r="G61" s="110"/>
      <c r="H61" s="110"/>
      <c r="I61" s="110"/>
      <c r="J61" s="111">
        <f>J89</f>
        <v>0</v>
      </c>
      <c r="L61" s="108"/>
    </row>
    <row r="62" spans="2:12" s="9" customFormat="1" ht="19.9" customHeight="1">
      <c r="B62" s="108"/>
      <c r="D62" s="109" t="s">
        <v>146</v>
      </c>
      <c r="E62" s="110"/>
      <c r="F62" s="110"/>
      <c r="G62" s="110"/>
      <c r="H62" s="110"/>
      <c r="I62" s="110"/>
      <c r="J62" s="111">
        <f>J273</f>
        <v>0</v>
      </c>
      <c r="L62" s="108"/>
    </row>
    <row r="63" spans="2:12" s="8" customFormat="1" ht="24.95" customHeight="1">
      <c r="B63" s="104"/>
      <c r="D63" s="105" t="s">
        <v>147</v>
      </c>
      <c r="E63" s="106"/>
      <c r="F63" s="106"/>
      <c r="G63" s="106"/>
      <c r="H63" s="106"/>
      <c r="I63" s="106"/>
      <c r="J63" s="107">
        <f>J297</f>
        <v>0</v>
      </c>
      <c r="L63" s="104"/>
    </row>
    <row r="64" spans="2:12" s="9" customFormat="1" ht="19.9" customHeight="1">
      <c r="B64" s="108"/>
      <c r="D64" s="109" t="s">
        <v>148</v>
      </c>
      <c r="E64" s="110"/>
      <c r="F64" s="110"/>
      <c r="G64" s="110"/>
      <c r="H64" s="110"/>
      <c r="I64" s="110"/>
      <c r="J64" s="111">
        <f>J298</f>
        <v>0</v>
      </c>
      <c r="L64" s="108"/>
    </row>
    <row r="65" spans="2:12" s="9" customFormat="1" ht="19.9" customHeight="1">
      <c r="B65" s="108"/>
      <c r="D65" s="109" t="s">
        <v>149</v>
      </c>
      <c r="E65" s="110"/>
      <c r="F65" s="110"/>
      <c r="G65" s="110"/>
      <c r="H65" s="110"/>
      <c r="I65" s="110"/>
      <c r="J65" s="111">
        <f>J305</f>
        <v>0</v>
      </c>
      <c r="L65" s="108"/>
    </row>
    <row r="66" spans="2:12" s="9" customFormat="1" ht="19.9" customHeight="1">
      <c r="B66" s="108"/>
      <c r="D66" s="109" t="s">
        <v>150</v>
      </c>
      <c r="E66" s="110"/>
      <c r="F66" s="110"/>
      <c r="G66" s="110"/>
      <c r="H66" s="110"/>
      <c r="I66" s="110"/>
      <c r="J66" s="111">
        <f>J312</f>
        <v>0</v>
      </c>
      <c r="L66" s="108"/>
    </row>
    <row r="67" spans="2:12" s="9" customFormat="1" ht="19.9" customHeight="1">
      <c r="B67" s="108"/>
      <c r="D67" s="109" t="s">
        <v>151</v>
      </c>
      <c r="E67" s="110"/>
      <c r="F67" s="110"/>
      <c r="G67" s="110"/>
      <c r="H67" s="110"/>
      <c r="I67" s="110"/>
      <c r="J67" s="111">
        <f>J340</f>
        <v>0</v>
      </c>
      <c r="L67" s="108"/>
    </row>
    <row r="68" spans="2:12" s="1" customFormat="1" ht="21.75" customHeight="1">
      <c r="B68" s="33"/>
      <c r="L68" s="33"/>
    </row>
    <row r="69" spans="2:12" s="1" customFormat="1" ht="6.95" customHeight="1">
      <c r="B69" s="42"/>
      <c r="C69" s="43"/>
      <c r="D69" s="43"/>
      <c r="E69" s="43"/>
      <c r="F69" s="43"/>
      <c r="G69" s="43"/>
      <c r="H69" s="43"/>
      <c r="I69" s="43"/>
      <c r="J69" s="43"/>
      <c r="K69" s="43"/>
      <c r="L69" s="33"/>
    </row>
    <row r="73" spans="2:12" s="1" customFormat="1" ht="6.95" customHeight="1">
      <c r="B73" s="44"/>
      <c r="C73" s="45"/>
      <c r="D73" s="45"/>
      <c r="E73" s="45"/>
      <c r="F73" s="45"/>
      <c r="G73" s="45"/>
      <c r="H73" s="45"/>
      <c r="I73" s="45"/>
      <c r="J73" s="45"/>
      <c r="K73" s="45"/>
      <c r="L73" s="33"/>
    </row>
    <row r="74" spans="2:12" s="1" customFormat="1" ht="24.95" customHeight="1">
      <c r="B74" s="33"/>
      <c r="C74" s="22" t="s">
        <v>152</v>
      </c>
      <c r="L74" s="33"/>
    </row>
    <row r="75" spans="2:12" s="1" customFormat="1" ht="6.95" customHeight="1">
      <c r="B75" s="33"/>
      <c r="L75" s="33"/>
    </row>
    <row r="76" spans="2:12" s="1" customFormat="1" ht="12" customHeight="1">
      <c r="B76" s="33"/>
      <c r="C76" s="28" t="s">
        <v>16</v>
      </c>
      <c r="L76" s="33"/>
    </row>
    <row r="77" spans="2:12" s="1" customFormat="1" ht="16.5" customHeight="1">
      <c r="B77" s="33"/>
      <c r="E77" s="325" t="str">
        <f>E7</f>
        <v>Nástavba na objektu DPS Malkovského 603</v>
      </c>
      <c r="F77" s="326"/>
      <c r="G77" s="326"/>
      <c r="H77" s="326"/>
      <c r="L77" s="33"/>
    </row>
    <row r="78" spans="2:12" s="1" customFormat="1" ht="12" customHeight="1">
      <c r="B78" s="33"/>
      <c r="C78" s="28" t="s">
        <v>138</v>
      </c>
      <c r="L78" s="33"/>
    </row>
    <row r="79" spans="2:12" s="1" customFormat="1" ht="16.5" customHeight="1">
      <c r="B79" s="33"/>
      <c r="E79" s="288" t="str">
        <f>E9</f>
        <v>SO 01_A - Bourací a přípravné práce</v>
      </c>
      <c r="F79" s="327"/>
      <c r="G79" s="327"/>
      <c r="H79" s="327"/>
      <c r="L79" s="33"/>
    </row>
    <row r="80" spans="2:12" s="1" customFormat="1" ht="6.95" customHeight="1">
      <c r="B80" s="33"/>
      <c r="L80" s="33"/>
    </row>
    <row r="81" spans="2:12" s="1" customFormat="1" ht="12" customHeight="1">
      <c r="B81" s="33"/>
      <c r="C81" s="28" t="s">
        <v>21</v>
      </c>
      <c r="F81" s="26" t="str">
        <f>F12</f>
        <v>Malkovského 603, Letňany</v>
      </c>
      <c r="I81" s="28" t="s">
        <v>23</v>
      </c>
      <c r="J81" s="50" t="str">
        <f>IF(J12="","",J12)</f>
        <v>23. 11. 2023</v>
      </c>
      <c r="L81" s="33"/>
    </row>
    <row r="82" spans="2:12" s="1" customFormat="1" ht="6.95" customHeight="1">
      <c r="B82" s="33"/>
      <c r="L82" s="33"/>
    </row>
    <row r="83" spans="2:12" s="1" customFormat="1" ht="25.7" customHeight="1">
      <c r="B83" s="33"/>
      <c r="C83" s="28" t="s">
        <v>25</v>
      </c>
      <c r="F83" s="26" t="str">
        <f>E15</f>
        <v>Městská část Praha 18</v>
      </c>
      <c r="I83" s="28" t="s">
        <v>32</v>
      </c>
      <c r="J83" s="31" t="str">
        <f>E21</f>
        <v>Architektonická kancelář Křivka s.r.o.</v>
      </c>
      <c r="L83" s="33"/>
    </row>
    <row r="84" spans="2:12" s="1" customFormat="1" ht="15.2" customHeight="1">
      <c r="B84" s="33"/>
      <c r="C84" s="28" t="s">
        <v>30</v>
      </c>
      <c r="F84" s="26" t="str">
        <f>IF(E18="","",E18)</f>
        <v>Vyplň údaj</v>
      </c>
      <c r="I84" s="28" t="s">
        <v>36</v>
      </c>
      <c r="J84" s="31" t="str">
        <f>E24</f>
        <v xml:space="preserve"> </v>
      </c>
      <c r="L84" s="33"/>
    </row>
    <row r="85" spans="2:12" s="1" customFormat="1" ht="10.35" customHeight="1">
      <c r="B85" s="33"/>
      <c r="L85" s="33"/>
    </row>
    <row r="86" spans="2:20" s="10" customFormat="1" ht="29.25" customHeight="1">
      <c r="B86" s="112"/>
      <c r="C86" s="113" t="s">
        <v>153</v>
      </c>
      <c r="D86" s="114" t="s">
        <v>59</v>
      </c>
      <c r="E86" s="114" t="s">
        <v>55</v>
      </c>
      <c r="F86" s="114" t="s">
        <v>56</v>
      </c>
      <c r="G86" s="114" t="s">
        <v>154</v>
      </c>
      <c r="H86" s="114" t="s">
        <v>155</v>
      </c>
      <c r="I86" s="114" t="s">
        <v>156</v>
      </c>
      <c r="J86" s="114" t="s">
        <v>142</v>
      </c>
      <c r="K86" s="115" t="s">
        <v>157</v>
      </c>
      <c r="L86" s="112"/>
      <c r="M86" s="57" t="s">
        <v>19</v>
      </c>
      <c r="N86" s="58" t="s">
        <v>44</v>
      </c>
      <c r="O86" s="58" t="s">
        <v>158</v>
      </c>
      <c r="P86" s="58" t="s">
        <v>159</v>
      </c>
      <c r="Q86" s="58" t="s">
        <v>160</v>
      </c>
      <c r="R86" s="58" t="s">
        <v>161</v>
      </c>
      <c r="S86" s="58" t="s">
        <v>162</v>
      </c>
      <c r="T86" s="59" t="s">
        <v>163</v>
      </c>
    </row>
    <row r="87" spans="2:63" s="1" customFormat="1" ht="22.9" customHeight="1">
      <c r="B87" s="33"/>
      <c r="C87" s="62" t="s">
        <v>164</v>
      </c>
      <c r="J87" s="116">
        <f>BK87</f>
        <v>0</v>
      </c>
      <c r="L87" s="33"/>
      <c r="M87" s="60"/>
      <c r="N87" s="51"/>
      <c r="O87" s="51"/>
      <c r="P87" s="117">
        <f>P88+P297</f>
        <v>0</v>
      </c>
      <c r="Q87" s="51"/>
      <c r="R87" s="117">
        <f>R88+R297</f>
        <v>0.20464001999999998</v>
      </c>
      <c r="S87" s="51"/>
      <c r="T87" s="118">
        <f>T88+T297</f>
        <v>521.5385904</v>
      </c>
      <c r="AT87" s="18" t="s">
        <v>73</v>
      </c>
      <c r="AU87" s="18" t="s">
        <v>143</v>
      </c>
      <c r="BK87" s="119">
        <f>BK88+BK297</f>
        <v>0</v>
      </c>
    </row>
    <row r="88" spans="2:63" s="11" customFormat="1" ht="25.9" customHeight="1">
      <c r="B88" s="120"/>
      <c r="D88" s="121" t="s">
        <v>73</v>
      </c>
      <c r="E88" s="122" t="s">
        <v>165</v>
      </c>
      <c r="F88" s="122" t="s">
        <v>166</v>
      </c>
      <c r="I88" s="123"/>
      <c r="J88" s="124">
        <f>BK88</f>
        <v>0</v>
      </c>
      <c r="L88" s="120"/>
      <c r="M88" s="125"/>
      <c r="P88" s="126">
        <f>P89+P273</f>
        <v>0</v>
      </c>
      <c r="R88" s="126">
        <f>R89+R273</f>
        <v>0.20464001999999998</v>
      </c>
      <c r="T88" s="127">
        <f>T89+T273</f>
        <v>516.25328</v>
      </c>
      <c r="AR88" s="121" t="s">
        <v>82</v>
      </c>
      <c r="AT88" s="128" t="s">
        <v>73</v>
      </c>
      <c r="AU88" s="128" t="s">
        <v>74</v>
      </c>
      <c r="AY88" s="121" t="s">
        <v>167</v>
      </c>
      <c r="BK88" s="129">
        <f>BK89+BK273</f>
        <v>0</v>
      </c>
    </row>
    <row r="89" spans="2:63" s="11" customFormat="1" ht="22.9" customHeight="1">
      <c r="B89" s="120"/>
      <c r="D89" s="121" t="s">
        <v>73</v>
      </c>
      <c r="E89" s="130" t="s">
        <v>168</v>
      </c>
      <c r="F89" s="130" t="s">
        <v>169</v>
      </c>
      <c r="I89" s="123"/>
      <c r="J89" s="131">
        <f>BK89</f>
        <v>0</v>
      </c>
      <c r="L89" s="120"/>
      <c r="M89" s="125"/>
      <c r="P89" s="126">
        <f>SUM(P90:P272)</f>
        <v>0</v>
      </c>
      <c r="R89" s="126">
        <f>SUM(R90:R272)</f>
        <v>0.20464001999999998</v>
      </c>
      <c r="T89" s="127">
        <f>SUM(T90:T272)</f>
        <v>516.25328</v>
      </c>
      <c r="AR89" s="121" t="s">
        <v>82</v>
      </c>
      <c r="AT89" s="128" t="s">
        <v>73</v>
      </c>
      <c r="AU89" s="128" t="s">
        <v>82</v>
      </c>
      <c r="AY89" s="121" t="s">
        <v>167</v>
      </c>
      <c r="BK89" s="129">
        <f>SUM(BK90:BK272)</f>
        <v>0</v>
      </c>
    </row>
    <row r="90" spans="2:65" s="1" customFormat="1" ht="24.2" customHeight="1">
      <c r="B90" s="33"/>
      <c r="C90" s="132" t="s">
        <v>82</v>
      </c>
      <c r="D90" s="132" t="s">
        <v>170</v>
      </c>
      <c r="E90" s="133" t="s">
        <v>171</v>
      </c>
      <c r="F90" s="134" t="s">
        <v>172</v>
      </c>
      <c r="G90" s="135" t="s">
        <v>173</v>
      </c>
      <c r="H90" s="136">
        <v>2580.255</v>
      </c>
      <c r="I90" s="137"/>
      <c r="J90" s="138">
        <f>ROUND(I90*H90,2)</f>
        <v>0</v>
      </c>
      <c r="K90" s="134" t="s">
        <v>174</v>
      </c>
      <c r="L90" s="33"/>
      <c r="M90" s="139" t="s">
        <v>19</v>
      </c>
      <c r="N90" s="140" t="s">
        <v>46</v>
      </c>
      <c r="P90" s="141">
        <f>O90*H90</f>
        <v>0</v>
      </c>
      <c r="Q90" s="141">
        <v>0</v>
      </c>
      <c r="R90" s="141">
        <f>Q90*H90</f>
        <v>0</v>
      </c>
      <c r="S90" s="141">
        <v>0</v>
      </c>
      <c r="T90" s="142">
        <f>S90*H90</f>
        <v>0</v>
      </c>
      <c r="AR90" s="143" t="s">
        <v>175</v>
      </c>
      <c r="AT90" s="143" t="s">
        <v>170</v>
      </c>
      <c r="AU90" s="143" t="s">
        <v>90</v>
      </c>
      <c r="AY90" s="18" t="s">
        <v>167</v>
      </c>
      <c r="BE90" s="144">
        <f>IF(N90="základní",J90,0)</f>
        <v>0</v>
      </c>
      <c r="BF90" s="144">
        <f>IF(N90="snížená",J90,0)</f>
        <v>0</v>
      </c>
      <c r="BG90" s="144">
        <f>IF(N90="zákl. přenesená",J90,0)</f>
        <v>0</v>
      </c>
      <c r="BH90" s="144">
        <f>IF(N90="sníž. přenesená",J90,0)</f>
        <v>0</v>
      </c>
      <c r="BI90" s="144">
        <f>IF(N90="nulová",J90,0)</f>
        <v>0</v>
      </c>
      <c r="BJ90" s="18" t="s">
        <v>90</v>
      </c>
      <c r="BK90" s="144">
        <f>ROUND(I90*H90,2)</f>
        <v>0</v>
      </c>
      <c r="BL90" s="18" t="s">
        <v>175</v>
      </c>
      <c r="BM90" s="143" t="s">
        <v>176</v>
      </c>
    </row>
    <row r="91" spans="2:47" s="1" customFormat="1" ht="11.25">
      <c r="B91" s="33"/>
      <c r="D91" s="145" t="s">
        <v>177</v>
      </c>
      <c r="F91" s="146" t="s">
        <v>178</v>
      </c>
      <c r="I91" s="147"/>
      <c r="L91" s="33"/>
      <c r="M91" s="148"/>
      <c r="T91" s="54"/>
      <c r="AT91" s="18" t="s">
        <v>177</v>
      </c>
      <c r="AU91" s="18" t="s">
        <v>90</v>
      </c>
    </row>
    <row r="92" spans="2:51" s="12" customFormat="1" ht="11.25">
      <c r="B92" s="149"/>
      <c r="D92" s="150" t="s">
        <v>179</v>
      </c>
      <c r="E92" s="151" t="s">
        <v>19</v>
      </c>
      <c r="F92" s="152" t="s">
        <v>180</v>
      </c>
      <c r="H92" s="151" t="s">
        <v>19</v>
      </c>
      <c r="I92" s="153"/>
      <c r="L92" s="149"/>
      <c r="M92" s="154"/>
      <c r="T92" s="155"/>
      <c r="AT92" s="151" t="s">
        <v>179</v>
      </c>
      <c r="AU92" s="151" t="s">
        <v>90</v>
      </c>
      <c r="AV92" s="12" t="s">
        <v>82</v>
      </c>
      <c r="AW92" s="12" t="s">
        <v>35</v>
      </c>
      <c r="AX92" s="12" t="s">
        <v>74</v>
      </c>
      <c r="AY92" s="151" t="s">
        <v>167</v>
      </c>
    </row>
    <row r="93" spans="2:51" s="12" customFormat="1" ht="11.25">
      <c r="B93" s="149"/>
      <c r="D93" s="150" t="s">
        <v>179</v>
      </c>
      <c r="E93" s="151" t="s">
        <v>19</v>
      </c>
      <c r="F93" s="152" t="s">
        <v>181</v>
      </c>
      <c r="H93" s="151" t="s">
        <v>19</v>
      </c>
      <c r="I93" s="153"/>
      <c r="L93" s="149"/>
      <c r="M93" s="154"/>
      <c r="T93" s="155"/>
      <c r="AT93" s="151" t="s">
        <v>179</v>
      </c>
      <c r="AU93" s="151" t="s">
        <v>90</v>
      </c>
      <c r="AV93" s="12" t="s">
        <v>82</v>
      </c>
      <c r="AW93" s="12" t="s">
        <v>35</v>
      </c>
      <c r="AX93" s="12" t="s">
        <v>74</v>
      </c>
      <c r="AY93" s="151" t="s">
        <v>167</v>
      </c>
    </row>
    <row r="94" spans="2:51" s="13" customFormat="1" ht="11.25">
      <c r="B94" s="156"/>
      <c r="D94" s="150" t="s">
        <v>179</v>
      </c>
      <c r="E94" s="157" t="s">
        <v>19</v>
      </c>
      <c r="F94" s="158" t="s">
        <v>182</v>
      </c>
      <c r="H94" s="159">
        <v>517.04</v>
      </c>
      <c r="I94" s="160"/>
      <c r="L94" s="156"/>
      <c r="M94" s="161"/>
      <c r="T94" s="162"/>
      <c r="AT94" s="157" t="s">
        <v>179</v>
      </c>
      <c r="AU94" s="157" t="s">
        <v>90</v>
      </c>
      <c r="AV94" s="13" t="s">
        <v>90</v>
      </c>
      <c r="AW94" s="13" t="s">
        <v>35</v>
      </c>
      <c r="AX94" s="13" t="s">
        <v>74</v>
      </c>
      <c r="AY94" s="157" t="s">
        <v>167</v>
      </c>
    </row>
    <row r="95" spans="2:51" s="13" customFormat="1" ht="11.25">
      <c r="B95" s="156"/>
      <c r="D95" s="150" t="s">
        <v>179</v>
      </c>
      <c r="E95" s="157" t="s">
        <v>19</v>
      </c>
      <c r="F95" s="158" t="s">
        <v>183</v>
      </c>
      <c r="H95" s="159">
        <v>482.08</v>
      </c>
      <c r="I95" s="160"/>
      <c r="L95" s="156"/>
      <c r="M95" s="161"/>
      <c r="T95" s="162"/>
      <c r="AT95" s="157" t="s">
        <v>179</v>
      </c>
      <c r="AU95" s="157" t="s">
        <v>90</v>
      </c>
      <c r="AV95" s="13" t="s">
        <v>90</v>
      </c>
      <c r="AW95" s="13" t="s">
        <v>35</v>
      </c>
      <c r="AX95" s="13" t="s">
        <v>74</v>
      </c>
      <c r="AY95" s="157" t="s">
        <v>167</v>
      </c>
    </row>
    <row r="96" spans="2:51" s="13" customFormat="1" ht="11.25">
      <c r="B96" s="156"/>
      <c r="D96" s="150" t="s">
        <v>179</v>
      </c>
      <c r="E96" s="157" t="s">
        <v>19</v>
      </c>
      <c r="F96" s="158" t="s">
        <v>184</v>
      </c>
      <c r="H96" s="159">
        <v>462.76</v>
      </c>
      <c r="I96" s="160"/>
      <c r="L96" s="156"/>
      <c r="M96" s="161"/>
      <c r="T96" s="162"/>
      <c r="AT96" s="157" t="s">
        <v>179</v>
      </c>
      <c r="AU96" s="157" t="s">
        <v>90</v>
      </c>
      <c r="AV96" s="13" t="s">
        <v>90</v>
      </c>
      <c r="AW96" s="13" t="s">
        <v>35</v>
      </c>
      <c r="AX96" s="13" t="s">
        <v>74</v>
      </c>
      <c r="AY96" s="157" t="s">
        <v>167</v>
      </c>
    </row>
    <row r="97" spans="2:51" s="13" customFormat="1" ht="11.25">
      <c r="B97" s="156"/>
      <c r="D97" s="150" t="s">
        <v>179</v>
      </c>
      <c r="E97" s="157" t="s">
        <v>19</v>
      </c>
      <c r="F97" s="158" t="s">
        <v>185</v>
      </c>
      <c r="H97" s="159">
        <v>248.4</v>
      </c>
      <c r="I97" s="160"/>
      <c r="L97" s="156"/>
      <c r="M97" s="161"/>
      <c r="T97" s="162"/>
      <c r="AT97" s="157" t="s">
        <v>179</v>
      </c>
      <c r="AU97" s="157" t="s">
        <v>90</v>
      </c>
      <c r="AV97" s="13" t="s">
        <v>90</v>
      </c>
      <c r="AW97" s="13" t="s">
        <v>35</v>
      </c>
      <c r="AX97" s="13" t="s">
        <v>74</v>
      </c>
      <c r="AY97" s="157" t="s">
        <v>167</v>
      </c>
    </row>
    <row r="98" spans="2:51" s="13" customFormat="1" ht="11.25">
      <c r="B98" s="156"/>
      <c r="D98" s="150" t="s">
        <v>179</v>
      </c>
      <c r="E98" s="157" t="s">
        <v>19</v>
      </c>
      <c r="F98" s="158" t="s">
        <v>186</v>
      </c>
      <c r="H98" s="159">
        <v>119.6</v>
      </c>
      <c r="I98" s="160"/>
      <c r="L98" s="156"/>
      <c r="M98" s="161"/>
      <c r="T98" s="162"/>
      <c r="AT98" s="157" t="s">
        <v>179</v>
      </c>
      <c r="AU98" s="157" t="s">
        <v>90</v>
      </c>
      <c r="AV98" s="13" t="s">
        <v>90</v>
      </c>
      <c r="AW98" s="13" t="s">
        <v>35</v>
      </c>
      <c r="AX98" s="13" t="s">
        <v>74</v>
      </c>
      <c r="AY98" s="157" t="s">
        <v>167</v>
      </c>
    </row>
    <row r="99" spans="2:51" s="12" customFormat="1" ht="11.25">
      <c r="B99" s="149"/>
      <c r="D99" s="150" t="s">
        <v>179</v>
      </c>
      <c r="E99" s="151" t="s">
        <v>19</v>
      </c>
      <c r="F99" s="152" t="s">
        <v>187</v>
      </c>
      <c r="H99" s="151" t="s">
        <v>19</v>
      </c>
      <c r="I99" s="153"/>
      <c r="L99" s="149"/>
      <c r="M99" s="154"/>
      <c r="T99" s="155"/>
      <c r="AT99" s="151" t="s">
        <v>179</v>
      </c>
      <c r="AU99" s="151" t="s">
        <v>90</v>
      </c>
      <c r="AV99" s="12" t="s">
        <v>82</v>
      </c>
      <c r="AW99" s="12" t="s">
        <v>35</v>
      </c>
      <c r="AX99" s="12" t="s">
        <v>74</v>
      </c>
      <c r="AY99" s="151" t="s">
        <v>167</v>
      </c>
    </row>
    <row r="100" spans="2:51" s="13" customFormat="1" ht="11.25">
      <c r="B100" s="156"/>
      <c r="D100" s="150" t="s">
        <v>179</v>
      </c>
      <c r="E100" s="157" t="s">
        <v>19</v>
      </c>
      <c r="F100" s="158" t="s">
        <v>188</v>
      </c>
      <c r="H100" s="159">
        <v>165.6</v>
      </c>
      <c r="I100" s="160"/>
      <c r="L100" s="156"/>
      <c r="M100" s="161"/>
      <c r="T100" s="162"/>
      <c r="AT100" s="157" t="s">
        <v>179</v>
      </c>
      <c r="AU100" s="157" t="s">
        <v>90</v>
      </c>
      <c r="AV100" s="13" t="s">
        <v>90</v>
      </c>
      <c r="AW100" s="13" t="s">
        <v>35</v>
      </c>
      <c r="AX100" s="13" t="s">
        <v>74</v>
      </c>
      <c r="AY100" s="157" t="s">
        <v>167</v>
      </c>
    </row>
    <row r="101" spans="2:51" s="12" customFormat="1" ht="11.25">
      <c r="B101" s="149"/>
      <c r="D101" s="150" t="s">
        <v>179</v>
      </c>
      <c r="E101" s="151" t="s">
        <v>19</v>
      </c>
      <c r="F101" s="152" t="s">
        <v>189</v>
      </c>
      <c r="H101" s="151" t="s">
        <v>19</v>
      </c>
      <c r="I101" s="153"/>
      <c r="L101" s="149"/>
      <c r="M101" s="154"/>
      <c r="T101" s="155"/>
      <c r="AT101" s="151" t="s">
        <v>179</v>
      </c>
      <c r="AU101" s="151" t="s">
        <v>90</v>
      </c>
      <c r="AV101" s="12" t="s">
        <v>82</v>
      </c>
      <c r="AW101" s="12" t="s">
        <v>35</v>
      </c>
      <c r="AX101" s="12" t="s">
        <v>74</v>
      </c>
      <c r="AY101" s="151" t="s">
        <v>167</v>
      </c>
    </row>
    <row r="102" spans="2:51" s="13" customFormat="1" ht="11.25">
      <c r="B102" s="156"/>
      <c r="D102" s="150" t="s">
        <v>179</v>
      </c>
      <c r="E102" s="157" t="s">
        <v>19</v>
      </c>
      <c r="F102" s="158" t="s">
        <v>190</v>
      </c>
      <c r="H102" s="159">
        <v>91.35</v>
      </c>
      <c r="I102" s="160"/>
      <c r="L102" s="156"/>
      <c r="M102" s="161"/>
      <c r="T102" s="162"/>
      <c r="AT102" s="157" t="s">
        <v>179</v>
      </c>
      <c r="AU102" s="157" t="s">
        <v>90</v>
      </c>
      <c r="AV102" s="13" t="s">
        <v>90</v>
      </c>
      <c r="AW102" s="13" t="s">
        <v>35</v>
      </c>
      <c r="AX102" s="13" t="s">
        <v>74</v>
      </c>
      <c r="AY102" s="157" t="s">
        <v>167</v>
      </c>
    </row>
    <row r="103" spans="2:51" s="13" customFormat="1" ht="11.25">
      <c r="B103" s="156"/>
      <c r="D103" s="150" t="s">
        <v>179</v>
      </c>
      <c r="E103" s="157" t="s">
        <v>19</v>
      </c>
      <c r="F103" s="158" t="s">
        <v>191</v>
      </c>
      <c r="H103" s="159">
        <v>74.025</v>
      </c>
      <c r="I103" s="160"/>
      <c r="L103" s="156"/>
      <c r="M103" s="161"/>
      <c r="T103" s="162"/>
      <c r="AT103" s="157" t="s">
        <v>179</v>
      </c>
      <c r="AU103" s="157" t="s">
        <v>90</v>
      </c>
      <c r="AV103" s="13" t="s">
        <v>90</v>
      </c>
      <c r="AW103" s="13" t="s">
        <v>35</v>
      </c>
      <c r="AX103" s="13" t="s">
        <v>74</v>
      </c>
      <c r="AY103" s="157" t="s">
        <v>167</v>
      </c>
    </row>
    <row r="104" spans="2:51" s="12" customFormat="1" ht="11.25">
      <c r="B104" s="149"/>
      <c r="D104" s="150" t="s">
        <v>179</v>
      </c>
      <c r="E104" s="151" t="s">
        <v>19</v>
      </c>
      <c r="F104" s="152" t="s">
        <v>192</v>
      </c>
      <c r="H104" s="151" t="s">
        <v>19</v>
      </c>
      <c r="I104" s="153"/>
      <c r="L104" s="149"/>
      <c r="M104" s="154"/>
      <c r="T104" s="155"/>
      <c r="AT104" s="151" t="s">
        <v>179</v>
      </c>
      <c r="AU104" s="151" t="s">
        <v>90</v>
      </c>
      <c r="AV104" s="12" t="s">
        <v>82</v>
      </c>
      <c r="AW104" s="12" t="s">
        <v>35</v>
      </c>
      <c r="AX104" s="12" t="s">
        <v>74</v>
      </c>
      <c r="AY104" s="151" t="s">
        <v>167</v>
      </c>
    </row>
    <row r="105" spans="2:51" s="13" customFormat="1" ht="11.25">
      <c r="B105" s="156"/>
      <c r="D105" s="150" t="s">
        <v>179</v>
      </c>
      <c r="E105" s="157" t="s">
        <v>19</v>
      </c>
      <c r="F105" s="158" t="s">
        <v>193</v>
      </c>
      <c r="H105" s="159">
        <v>108.15</v>
      </c>
      <c r="I105" s="160"/>
      <c r="L105" s="156"/>
      <c r="M105" s="161"/>
      <c r="T105" s="162"/>
      <c r="AT105" s="157" t="s">
        <v>179</v>
      </c>
      <c r="AU105" s="157" t="s">
        <v>90</v>
      </c>
      <c r="AV105" s="13" t="s">
        <v>90</v>
      </c>
      <c r="AW105" s="13" t="s">
        <v>35</v>
      </c>
      <c r="AX105" s="13" t="s">
        <v>74</v>
      </c>
      <c r="AY105" s="157" t="s">
        <v>167</v>
      </c>
    </row>
    <row r="106" spans="2:51" s="12" customFormat="1" ht="11.25">
      <c r="B106" s="149"/>
      <c r="D106" s="150" t="s">
        <v>179</v>
      </c>
      <c r="E106" s="151" t="s">
        <v>19</v>
      </c>
      <c r="F106" s="152" t="s">
        <v>194</v>
      </c>
      <c r="H106" s="151" t="s">
        <v>19</v>
      </c>
      <c r="I106" s="153"/>
      <c r="L106" s="149"/>
      <c r="M106" s="154"/>
      <c r="T106" s="155"/>
      <c r="AT106" s="151" t="s">
        <v>179</v>
      </c>
      <c r="AU106" s="151" t="s">
        <v>90</v>
      </c>
      <c r="AV106" s="12" t="s">
        <v>82</v>
      </c>
      <c r="AW106" s="12" t="s">
        <v>35</v>
      </c>
      <c r="AX106" s="12" t="s">
        <v>74</v>
      </c>
      <c r="AY106" s="151" t="s">
        <v>167</v>
      </c>
    </row>
    <row r="107" spans="2:51" s="13" customFormat="1" ht="11.25">
      <c r="B107" s="156"/>
      <c r="D107" s="150" t="s">
        <v>179</v>
      </c>
      <c r="E107" s="157" t="s">
        <v>19</v>
      </c>
      <c r="F107" s="158" t="s">
        <v>195</v>
      </c>
      <c r="H107" s="159">
        <v>75.24</v>
      </c>
      <c r="I107" s="160"/>
      <c r="L107" s="156"/>
      <c r="M107" s="161"/>
      <c r="T107" s="162"/>
      <c r="AT107" s="157" t="s">
        <v>179</v>
      </c>
      <c r="AU107" s="157" t="s">
        <v>90</v>
      </c>
      <c r="AV107" s="13" t="s">
        <v>90</v>
      </c>
      <c r="AW107" s="13" t="s">
        <v>35</v>
      </c>
      <c r="AX107" s="13" t="s">
        <v>74</v>
      </c>
      <c r="AY107" s="157" t="s">
        <v>167</v>
      </c>
    </row>
    <row r="108" spans="2:51" s="12" customFormat="1" ht="11.25">
      <c r="B108" s="149"/>
      <c r="D108" s="150" t="s">
        <v>179</v>
      </c>
      <c r="E108" s="151" t="s">
        <v>19</v>
      </c>
      <c r="F108" s="152" t="s">
        <v>196</v>
      </c>
      <c r="H108" s="151" t="s">
        <v>19</v>
      </c>
      <c r="I108" s="153"/>
      <c r="L108" s="149"/>
      <c r="M108" s="154"/>
      <c r="T108" s="155"/>
      <c r="AT108" s="151" t="s">
        <v>179</v>
      </c>
      <c r="AU108" s="151" t="s">
        <v>90</v>
      </c>
      <c r="AV108" s="12" t="s">
        <v>82</v>
      </c>
      <c r="AW108" s="12" t="s">
        <v>35</v>
      </c>
      <c r="AX108" s="12" t="s">
        <v>74</v>
      </c>
      <c r="AY108" s="151" t="s">
        <v>167</v>
      </c>
    </row>
    <row r="109" spans="2:51" s="13" customFormat="1" ht="11.25">
      <c r="B109" s="156"/>
      <c r="D109" s="150" t="s">
        <v>179</v>
      </c>
      <c r="E109" s="157" t="s">
        <v>19</v>
      </c>
      <c r="F109" s="158" t="s">
        <v>197</v>
      </c>
      <c r="H109" s="159">
        <v>57.78</v>
      </c>
      <c r="I109" s="160"/>
      <c r="L109" s="156"/>
      <c r="M109" s="161"/>
      <c r="T109" s="162"/>
      <c r="AT109" s="157" t="s">
        <v>179</v>
      </c>
      <c r="AU109" s="157" t="s">
        <v>90</v>
      </c>
      <c r="AV109" s="13" t="s">
        <v>90</v>
      </c>
      <c r="AW109" s="13" t="s">
        <v>35</v>
      </c>
      <c r="AX109" s="13" t="s">
        <v>74</v>
      </c>
      <c r="AY109" s="157" t="s">
        <v>167</v>
      </c>
    </row>
    <row r="110" spans="2:51" s="12" customFormat="1" ht="11.25">
      <c r="B110" s="149"/>
      <c r="D110" s="150" t="s">
        <v>179</v>
      </c>
      <c r="E110" s="151" t="s">
        <v>19</v>
      </c>
      <c r="F110" s="152" t="s">
        <v>198</v>
      </c>
      <c r="H110" s="151" t="s">
        <v>19</v>
      </c>
      <c r="I110" s="153"/>
      <c r="L110" s="149"/>
      <c r="M110" s="154"/>
      <c r="T110" s="155"/>
      <c r="AT110" s="151" t="s">
        <v>179</v>
      </c>
      <c r="AU110" s="151" t="s">
        <v>90</v>
      </c>
      <c r="AV110" s="12" t="s">
        <v>82</v>
      </c>
      <c r="AW110" s="12" t="s">
        <v>35</v>
      </c>
      <c r="AX110" s="12" t="s">
        <v>74</v>
      </c>
      <c r="AY110" s="151" t="s">
        <v>167</v>
      </c>
    </row>
    <row r="111" spans="2:51" s="13" customFormat="1" ht="11.25">
      <c r="B111" s="156"/>
      <c r="D111" s="150" t="s">
        <v>179</v>
      </c>
      <c r="E111" s="157" t="s">
        <v>19</v>
      </c>
      <c r="F111" s="158" t="s">
        <v>199</v>
      </c>
      <c r="H111" s="159">
        <v>178.23</v>
      </c>
      <c r="I111" s="160"/>
      <c r="L111" s="156"/>
      <c r="M111" s="161"/>
      <c r="T111" s="162"/>
      <c r="AT111" s="157" t="s">
        <v>179</v>
      </c>
      <c r="AU111" s="157" t="s">
        <v>90</v>
      </c>
      <c r="AV111" s="13" t="s">
        <v>90</v>
      </c>
      <c r="AW111" s="13" t="s">
        <v>35</v>
      </c>
      <c r="AX111" s="13" t="s">
        <v>74</v>
      </c>
      <c r="AY111" s="157" t="s">
        <v>167</v>
      </c>
    </row>
    <row r="112" spans="2:51" s="14" customFormat="1" ht="11.25">
      <c r="B112" s="163"/>
      <c r="D112" s="150" t="s">
        <v>179</v>
      </c>
      <c r="E112" s="164" t="s">
        <v>19</v>
      </c>
      <c r="F112" s="165" t="s">
        <v>200</v>
      </c>
      <c r="H112" s="166">
        <v>2580.255</v>
      </c>
      <c r="I112" s="167"/>
      <c r="L112" s="163"/>
      <c r="M112" s="168"/>
      <c r="T112" s="169"/>
      <c r="AT112" s="164" t="s">
        <v>179</v>
      </c>
      <c r="AU112" s="164" t="s">
        <v>90</v>
      </c>
      <c r="AV112" s="14" t="s">
        <v>175</v>
      </c>
      <c r="AW112" s="14" t="s">
        <v>35</v>
      </c>
      <c r="AX112" s="14" t="s">
        <v>82</v>
      </c>
      <c r="AY112" s="164" t="s">
        <v>167</v>
      </c>
    </row>
    <row r="113" spans="2:65" s="1" customFormat="1" ht="24.2" customHeight="1">
      <c r="B113" s="33"/>
      <c r="C113" s="132" t="s">
        <v>90</v>
      </c>
      <c r="D113" s="132" t="s">
        <v>170</v>
      </c>
      <c r="E113" s="133" t="s">
        <v>201</v>
      </c>
      <c r="F113" s="134" t="s">
        <v>202</v>
      </c>
      <c r="G113" s="135" t="s">
        <v>173</v>
      </c>
      <c r="H113" s="136">
        <v>464445.9</v>
      </c>
      <c r="I113" s="137"/>
      <c r="J113" s="138">
        <f>ROUND(I113*H113,2)</f>
        <v>0</v>
      </c>
      <c r="K113" s="134" t="s">
        <v>174</v>
      </c>
      <c r="L113" s="33"/>
      <c r="M113" s="139" t="s">
        <v>19</v>
      </c>
      <c r="N113" s="140" t="s">
        <v>46</v>
      </c>
      <c r="P113" s="141">
        <f>O113*H113</f>
        <v>0</v>
      </c>
      <c r="Q113" s="141">
        <v>0</v>
      </c>
      <c r="R113" s="141">
        <f>Q113*H113</f>
        <v>0</v>
      </c>
      <c r="S113" s="141">
        <v>0</v>
      </c>
      <c r="T113" s="142">
        <f>S113*H113</f>
        <v>0</v>
      </c>
      <c r="AR113" s="143" t="s">
        <v>175</v>
      </c>
      <c r="AT113" s="143" t="s">
        <v>170</v>
      </c>
      <c r="AU113" s="143" t="s">
        <v>90</v>
      </c>
      <c r="AY113" s="18" t="s">
        <v>167</v>
      </c>
      <c r="BE113" s="144">
        <f>IF(N113="základní",J113,0)</f>
        <v>0</v>
      </c>
      <c r="BF113" s="144">
        <f>IF(N113="snížená",J113,0)</f>
        <v>0</v>
      </c>
      <c r="BG113" s="144">
        <f>IF(N113="zákl. přenesená",J113,0)</f>
        <v>0</v>
      </c>
      <c r="BH113" s="144">
        <f>IF(N113="sníž. přenesená",J113,0)</f>
        <v>0</v>
      </c>
      <c r="BI113" s="144">
        <f>IF(N113="nulová",J113,0)</f>
        <v>0</v>
      </c>
      <c r="BJ113" s="18" t="s">
        <v>90</v>
      </c>
      <c r="BK113" s="144">
        <f>ROUND(I113*H113,2)</f>
        <v>0</v>
      </c>
      <c r="BL113" s="18" t="s">
        <v>175</v>
      </c>
      <c r="BM113" s="143" t="s">
        <v>203</v>
      </c>
    </row>
    <row r="114" spans="2:47" s="1" customFormat="1" ht="11.25">
      <c r="B114" s="33"/>
      <c r="D114" s="145" t="s">
        <v>177</v>
      </c>
      <c r="F114" s="146" t="s">
        <v>204</v>
      </c>
      <c r="I114" s="147"/>
      <c r="L114" s="33"/>
      <c r="M114" s="148"/>
      <c r="T114" s="54"/>
      <c r="AT114" s="18" t="s">
        <v>177</v>
      </c>
      <c r="AU114" s="18" t="s">
        <v>90</v>
      </c>
    </row>
    <row r="115" spans="2:51" s="12" customFormat="1" ht="11.25">
      <c r="B115" s="149"/>
      <c r="D115" s="150" t="s">
        <v>179</v>
      </c>
      <c r="E115" s="151" t="s">
        <v>19</v>
      </c>
      <c r="F115" s="152" t="s">
        <v>205</v>
      </c>
      <c r="H115" s="151" t="s">
        <v>19</v>
      </c>
      <c r="I115" s="153"/>
      <c r="L115" s="149"/>
      <c r="M115" s="154"/>
      <c r="T115" s="155"/>
      <c r="AT115" s="151" t="s">
        <v>179</v>
      </c>
      <c r="AU115" s="151" t="s">
        <v>90</v>
      </c>
      <c r="AV115" s="12" t="s">
        <v>82</v>
      </c>
      <c r="AW115" s="12" t="s">
        <v>35</v>
      </c>
      <c r="AX115" s="12" t="s">
        <v>74</v>
      </c>
      <c r="AY115" s="151" t="s">
        <v>167</v>
      </c>
    </row>
    <row r="116" spans="2:51" s="13" customFormat="1" ht="11.25">
      <c r="B116" s="156"/>
      <c r="D116" s="150" t="s">
        <v>179</v>
      </c>
      <c r="E116" s="157" t="s">
        <v>19</v>
      </c>
      <c r="F116" s="158" t="s">
        <v>206</v>
      </c>
      <c r="H116" s="159">
        <v>464445.9</v>
      </c>
      <c r="I116" s="160"/>
      <c r="L116" s="156"/>
      <c r="M116" s="161"/>
      <c r="T116" s="162"/>
      <c r="AT116" s="157" t="s">
        <v>179</v>
      </c>
      <c r="AU116" s="157" t="s">
        <v>90</v>
      </c>
      <c r="AV116" s="13" t="s">
        <v>90</v>
      </c>
      <c r="AW116" s="13" t="s">
        <v>35</v>
      </c>
      <c r="AX116" s="13" t="s">
        <v>74</v>
      </c>
      <c r="AY116" s="157" t="s">
        <v>167</v>
      </c>
    </row>
    <row r="117" spans="2:51" s="14" customFormat="1" ht="11.25">
      <c r="B117" s="163"/>
      <c r="D117" s="150" t="s">
        <v>179</v>
      </c>
      <c r="E117" s="164" t="s">
        <v>19</v>
      </c>
      <c r="F117" s="165" t="s">
        <v>200</v>
      </c>
      <c r="H117" s="166">
        <v>464445.9</v>
      </c>
      <c r="I117" s="167"/>
      <c r="L117" s="163"/>
      <c r="M117" s="168"/>
      <c r="T117" s="169"/>
      <c r="AT117" s="164" t="s">
        <v>179</v>
      </c>
      <c r="AU117" s="164" t="s">
        <v>90</v>
      </c>
      <c r="AV117" s="14" t="s">
        <v>175</v>
      </c>
      <c r="AW117" s="14" t="s">
        <v>35</v>
      </c>
      <c r="AX117" s="14" t="s">
        <v>82</v>
      </c>
      <c r="AY117" s="164" t="s">
        <v>167</v>
      </c>
    </row>
    <row r="118" spans="2:65" s="1" customFormat="1" ht="24.2" customHeight="1">
      <c r="B118" s="33"/>
      <c r="C118" s="132" t="s">
        <v>103</v>
      </c>
      <c r="D118" s="132" t="s">
        <v>170</v>
      </c>
      <c r="E118" s="133" t="s">
        <v>207</v>
      </c>
      <c r="F118" s="134" t="s">
        <v>208</v>
      </c>
      <c r="G118" s="135" t="s">
        <v>173</v>
      </c>
      <c r="H118" s="136">
        <v>2580.255</v>
      </c>
      <c r="I118" s="137"/>
      <c r="J118" s="138">
        <f>ROUND(I118*H118,2)</f>
        <v>0</v>
      </c>
      <c r="K118" s="134" t="s">
        <v>174</v>
      </c>
      <c r="L118" s="33"/>
      <c r="M118" s="139" t="s">
        <v>19</v>
      </c>
      <c r="N118" s="140" t="s">
        <v>46</v>
      </c>
      <c r="P118" s="141">
        <f>O118*H118</f>
        <v>0</v>
      </c>
      <c r="Q118" s="141">
        <v>0</v>
      </c>
      <c r="R118" s="141">
        <f>Q118*H118</f>
        <v>0</v>
      </c>
      <c r="S118" s="141">
        <v>0</v>
      </c>
      <c r="T118" s="142">
        <f>S118*H118</f>
        <v>0</v>
      </c>
      <c r="AR118" s="143" t="s">
        <v>175</v>
      </c>
      <c r="AT118" s="143" t="s">
        <v>170</v>
      </c>
      <c r="AU118" s="143" t="s">
        <v>90</v>
      </c>
      <c r="AY118" s="18" t="s">
        <v>167</v>
      </c>
      <c r="BE118" s="144">
        <f>IF(N118="základní",J118,0)</f>
        <v>0</v>
      </c>
      <c r="BF118" s="144">
        <f>IF(N118="snížená",J118,0)</f>
        <v>0</v>
      </c>
      <c r="BG118" s="144">
        <f>IF(N118="zákl. přenesená",J118,0)</f>
        <v>0</v>
      </c>
      <c r="BH118" s="144">
        <f>IF(N118="sníž. přenesená",J118,0)</f>
        <v>0</v>
      </c>
      <c r="BI118" s="144">
        <f>IF(N118="nulová",J118,0)</f>
        <v>0</v>
      </c>
      <c r="BJ118" s="18" t="s">
        <v>90</v>
      </c>
      <c r="BK118" s="144">
        <f>ROUND(I118*H118,2)</f>
        <v>0</v>
      </c>
      <c r="BL118" s="18" t="s">
        <v>175</v>
      </c>
      <c r="BM118" s="143" t="s">
        <v>209</v>
      </c>
    </row>
    <row r="119" spans="2:47" s="1" customFormat="1" ht="11.25">
      <c r="B119" s="33"/>
      <c r="D119" s="145" t="s">
        <v>177</v>
      </c>
      <c r="F119" s="146" t="s">
        <v>210</v>
      </c>
      <c r="I119" s="147"/>
      <c r="L119" s="33"/>
      <c r="M119" s="148"/>
      <c r="T119" s="54"/>
      <c r="AT119" s="18" t="s">
        <v>177</v>
      </c>
      <c r="AU119" s="18" t="s">
        <v>90</v>
      </c>
    </row>
    <row r="120" spans="2:65" s="1" customFormat="1" ht="16.5" customHeight="1">
      <c r="B120" s="33"/>
      <c r="C120" s="132" t="s">
        <v>175</v>
      </c>
      <c r="D120" s="132" t="s">
        <v>170</v>
      </c>
      <c r="E120" s="133" t="s">
        <v>211</v>
      </c>
      <c r="F120" s="134" t="s">
        <v>212</v>
      </c>
      <c r="G120" s="135" t="s">
        <v>173</v>
      </c>
      <c r="H120" s="136">
        <v>2580.255</v>
      </c>
      <c r="I120" s="137"/>
      <c r="J120" s="138">
        <f>ROUND(I120*H120,2)</f>
        <v>0</v>
      </c>
      <c r="K120" s="134" t="s">
        <v>174</v>
      </c>
      <c r="L120" s="33"/>
      <c r="M120" s="139" t="s">
        <v>19</v>
      </c>
      <c r="N120" s="140" t="s">
        <v>46</v>
      </c>
      <c r="P120" s="141">
        <f>O120*H120</f>
        <v>0</v>
      </c>
      <c r="Q120" s="141">
        <v>0</v>
      </c>
      <c r="R120" s="141">
        <f>Q120*H120</f>
        <v>0</v>
      </c>
      <c r="S120" s="141">
        <v>0</v>
      </c>
      <c r="T120" s="142">
        <f>S120*H120</f>
        <v>0</v>
      </c>
      <c r="AR120" s="143" t="s">
        <v>175</v>
      </c>
      <c r="AT120" s="143" t="s">
        <v>170</v>
      </c>
      <c r="AU120" s="143" t="s">
        <v>90</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175</v>
      </c>
      <c r="BM120" s="143" t="s">
        <v>213</v>
      </c>
    </row>
    <row r="121" spans="2:47" s="1" customFormat="1" ht="11.25">
      <c r="B121" s="33"/>
      <c r="D121" s="145" t="s">
        <v>177</v>
      </c>
      <c r="F121" s="146" t="s">
        <v>214</v>
      </c>
      <c r="I121" s="147"/>
      <c r="L121" s="33"/>
      <c r="M121" s="148"/>
      <c r="T121" s="54"/>
      <c r="AT121" s="18" t="s">
        <v>177</v>
      </c>
      <c r="AU121" s="18" t="s">
        <v>90</v>
      </c>
    </row>
    <row r="122" spans="2:65" s="1" customFormat="1" ht="24.2" customHeight="1">
      <c r="B122" s="33"/>
      <c r="C122" s="132" t="s">
        <v>215</v>
      </c>
      <c r="D122" s="132" t="s">
        <v>170</v>
      </c>
      <c r="E122" s="133" t="s">
        <v>216</v>
      </c>
      <c r="F122" s="134" t="s">
        <v>217</v>
      </c>
      <c r="G122" s="135" t="s">
        <v>218</v>
      </c>
      <c r="H122" s="136">
        <v>146.3</v>
      </c>
      <c r="I122" s="137"/>
      <c r="J122" s="138">
        <f>ROUND(I122*H122,2)</f>
        <v>0</v>
      </c>
      <c r="K122" s="134" t="s">
        <v>174</v>
      </c>
      <c r="L122" s="33"/>
      <c r="M122" s="139" t="s">
        <v>19</v>
      </c>
      <c r="N122" s="140" t="s">
        <v>46</v>
      </c>
      <c r="P122" s="141">
        <f>O122*H122</f>
        <v>0</v>
      </c>
      <c r="Q122" s="141">
        <v>0</v>
      </c>
      <c r="R122" s="141">
        <f>Q122*H122</f>
        <v>0</v>
      </c>
      <c r="S122" s="141">
        <v>0</v>
      </c>
      <c r="T122" s="142">
        <f>S122*H122</f>
        <v>0</v>
      </c>
      <c r="AR122" s="143" t="s">
        <v>175</v>
      </c>
      <c r="AT122" s="143" t="s">
        <v>170</v>
      </c>
      <c r="AU122" s="143" t="s">
        <v>90</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175</v>
      </c>
      <c r="BM122" s="143" t="s">
        <v>219</v>
      </c>
    </row>
    <row r="123" spans="2:47" s="1" customFormat="1" ht="11.25">
      <c r="B123" s="33"/>
      <c r="D123" s="145" t="s">
        <v>177</v>
      </c>
      <c r="F123" s="146" t="s">
        <v>220</v>
      </c>
      <c r="I123" s="147"/>
      <c r="L123" s="33"/>
      <c r="M123" s="148"/>
      <c r="T123" s="54"/>
      <c r="AT123" s="18" t="s">
        <v>177</v>
      </c>
      <c r="AU123" s="18" t="s">
        <v>90</v>
      </c>
    </row>
    <row r="124" spans="2:51" s="12" customFormat="1" ht="11.25">
      <c r="B124" s="149"/>
      <c r="D124" s="150" t="s">
        <v>179</v>
      </c>
      <c r="E124" s="151" t="s">
        <v>19</v>
      </c>
      <c r="F124" s="152" t="s">
        <v>221</v>
      </c>
      <c r="H124" s="151" t="s">
        <v>19</v>
      </c>
      <c r="I124" s="153"/>
      <c r="L124" s="149"/>
      <c r="M124" s="154"/>
      <c r="T124" s="155"/>
      <c r="AT124" s="151" t="s">
        <v>179</v>
      </c>
      <c r="AU124" s="151" t="s">
        <v>90</v>
      </c>
      <c r="AV124" s="12" t="s">
        <v>82</v>
      </c>
      <c r="AW124" s="12" t="s">
        <v>35</v>
      </c>
      <c r="AX124" s="12" t="s">
        <v>74</v>
      </c>
      <c r="AY124" s="151" t="s">
        <v>167</v>
      </c>
    </row>
    <row r="125" spans="2:51" s="13" customFormat="1" ht="11.25">
      <c r="B125" s="156"/>
      <c r="D125" s="150" t="s">
        <v>179</v>
      </c>
      <c r="E125" s="157" t="s">
        <v>19</v>
      </c>
      <c r="F125" s="158" t="s">
        <v>222</v>
      </c>
      <c r="H125" s="159">
        <v>146.3</v>
      </c>
      <c r="I125" s="160"/>
      <c r="L125" s="156"/>
      <c r="M125" s="161"/>
      <c r="T125" s="162"/>
      <c r="AT125" s="157" t="s">
        <v>179</v>
      </c>
      <c r="AU125" s="157" t="s">
        <v>90</v>
      </c>
      <c r="AV125" s="13" t="s">
        <v>90</v>
      </c>
      <c r="AW125" s="13" t="s">
        <v>35</v>
      </c>
      <c r="AX125" s="13" t="s">
        <v>74</v>
      </c>
      <c r="AY125" s="157" t="s">
        <v>167</v>
      </c>
    </row>
    <row r="126" spans="2:51" s="14" customFormat="1" ht="11.25">
      <c r="B126" s="163"/>
      <c r="D126" s="150" t="s">
        <v>179</v>
      </c>
      <c r="E126" s="164" t="s">
        <v>19</v>
      </c>
      <c r="F126" s="165" t="s">
        <v>200</v>
      </c>
      <c r="H126" s="166">
        <v>146.3</v>
      </c>
      <c r="I126" s="167"/>
      <c r="L126" s="163"/>
      <c r="M126" s="168"/>
      <c r="T126" s="169"/>
      <c r="AT126" s="164" t="s">
        <v>179</v>
      </c>
      <c r="AU126" s="164" t="s">
        <v>90</v>
      </c>
      <c r="AV126" s="14" t="s">
        <v>175</v>
      </c>
      <c r="AW126" s="14" t="s">
        <v>35</v>
      </c>
      <c r="AX126" s="14" t="s">
        <v>82</v>
      </c>
      <c r="AY126" s="164" t="s">
        <v>167</v>
      </c>
    </row>
    <row r="127" spans="2:65" s="1" customFormat="1" ht="24.2" customHeight="1">
      <c r="B127" s="33"/>
      <c r="C127" s="132" t="s">
        <v>223</v>
      </c>
      <c r="D127" s="132" t="s">
        <v>170</v>
      </c>
      <c r="E127" s="133" t="s">
        <v>224</v>
      </c>
      <c r="F127" s="134" t="s">
        <v>225</v>
      </c>
      <c r="G127" s="135" t="s">
        <v>218</v>
      </c>
      <c r="H127" s="136">
        <v>13167</v>
      </c>
      <c r="I127" s="137"/>
      <c r="J127" s="138">
        <f>ROUND(I127*H127,2)</f>
        <v>0</v>
      </c>
      <c r="K127" s="134" t="s">
        <v>174</v>
      </c>
      <c r="L127" s="33"/>
      <c r="M127" s="139" t="s">
        <v>19</v>
      </c>
      <c r="N127" s="140" t="s">
        <v>46</v>
      </c>
      <c r="P127" s="141">
        <f>O127*H127</f>
        <v>0</v>
      </c>
      <c r="Q127" s="141">
        <v>0</v>
      </c>
      <c r="R127" s="141">
        <f>Q127*H127</f>
        <v>0</v>
      </c>
      <c r="S127" s="141">
        <v>0</v>
      </c>
      <c r="T127" s="142">
        <f>S127*H127</f>
        <v>0</v>
      </c>
      <c r="AR127" s="143" t="s">
        <v>175</v>
      </c>
      <c r="AT127" s="143" t="s">
        <v>170</v>
      </c>
      <c r="AU127" s="143" t="s">
        <v>90</v>
      </c>
      <c r="AY127" s="18" t="s">
        <v>167</v>
      </c>
      <c r="BE127" s="144">
        <f>IF(N127="základní",J127,0)</f>
        <v>0</v>
      </c>
      <c r="BF127" s="144">
        <f>IF(N127="snížená",J127,0)</f>
        <v>0</v>
      </c>
      <c r="BG127" s="144">
        <f>IF(N127="zákl. přenesená",J127,0)</f>
        <v>0</v>
      </c>
      <c r="BH127" s="144">
        <f>IF(N127="sníž. přenesená",J127,0)</f>
        <v>0</v>
      </c>
      <c r="BI127" s="144">
        <f>IF(N127="nulová",J127,0)</f>
        <v>0</v>
      </c>
      <c r="BJ127" s="18" t="s">
        <v>90</v>
      </c>
      <c r="BK127" s="144">
        <f>ROUND(I127*H127,2)</f>
        <v>0</v>
      </c>
      <c r="BL127" s="18" t="s">
        <v>175</v>
      </c>
      <c r="BM127" s="143" t="s">
        <v>226</v>
      </c>
    </row>
    <row r="128" spans="2:47" s="1" customFormat="1" ht="11.25">
      <c r="B128" s="33"/>
      <c r="D128" s="145" t="s">
        <v>177</v>
      </c>
      <c r="F128" s="146" t="s">
        <v>227</v>
      </c>
      <c r="I128" s="147"/>
      <c r="L128" s="33"/>
      <c r="M128" s="148"/>
      <c r="T128" s="54"/>
      <c r="AT128" s="18" t="s">
        <v>177</v>
      </c>
      <c r="AU128" s="18" t="s">
        <v>90</v>
      </c>
    </row>
    <row r="129" spans="2:51" s="12" customFormat="1" ht="11.25">
      <c r="B129" s="149"/>
      <c r="D129" s="150" t="s">
        <v>179</v>
      </c>
      <c r="E129" s="151" t="s">
        <v>19</v>
      </c>
      <c r="F129" s="152" t="s">
        <v>228</v>
      </c>
      <c r="H129" s="151" t="s">
        <v>19</v>
      </c>
      <c r="I129" s="153"/>
      <c r="L129" s="149"/>
      <c r="M129" s="154"/>
      <c r="T129" s="155"/>
      <c r="AT129" s="151" t="s">
        <v>179</v>
      </c>
      <c r="AU129" s="151" t="s">
        <v>90</v>
      </c>
      <c r="AV129" s="12" t="s">
        <v>82</v>
      </c>
      <c r="AW129" s="12" t="s">
        <v>35</v>
      </c>
      <c r="AX129" s="12" t="s">
        <v>74</v>
      </c>
      <c r="AY129" s="151" t="s">
        <v>167</v>
      </c>
    </row>
    <row r="130" spans="2:51" s="13" customFormat="1" ht="11.25">
      <c r="B130" s="156"/>
      <c r="D130" s="150" t="s">
        <v>179</v>
      </c>
      <c r="E130" s="157" t="s">
        <v>19</v>
      </c>
      <c r="F130" s="158" t="s">
        <v>229</v>
      </c>
      <c r="H130" s="159">
        <v>13167</v>
      </c>
      <c r="I130" s="160"/>
      <c r="L130" s="156"/>
      <c r="M130" s="161"/>
      <c r="T130" s="162"/>
      <c r="AT130" s="157" t="s">
        <v>179</v>
      </c>
      <c r="AU130" s="157" t="s">
        <v>90</v>
      </c>
      <c r="AV130" s="13" t="s">
        <v>90</v>
      </c>
      <c r="AW130" s="13" t="s">
        <v>35</v>
      </c>
      <c r="AX130" s="13" t="s">
        <v>74</v>
      </c>
      <c r="AY130" s="157" t="s">
        <v>167</v>
      </c>
    </row>
    <row r="131" spans="2:51" s="14" customFormat="1" ht="11.25">
      <c r="B131" s="163"/>
      <c r="D131" s="150" t="s">
        <v>179</v>
      </c>
      <c r="E131" s="164" t="s">
        <v>19</v>
      </c>
      <c r="F131" s="165" t="s">
        <v>200</v>
      </c>
      <c r="H131" s="166">
        <v>13167</v>
      </c>
      <c r="I131" s="167"/>
      <c r="L131" s="163"/>
      <c r="M131" s="168"/>
      <c r="T131" s="169"/>
      <c r="AT131" s="164" t="s">
        <v>179</v>
      </c>
      <c r="AU131" s="164" t="s">
        <v>90</v>
      </c>
      <c r="AV131" s="14" t="s">
        <v>175</v>
      </c>
      <c r="AW131" s="14" t="s">
        <v>35</v>
      </c>
      <c r="AX131" s="14" t="s">
        <v>82</v>
      </c>
      <c r="AY131" s="164" t="s">
        <v>167</v>
      </c>
    </row>
    <row r="132" spans="2:65" s="1" customFormat="1" ht="24.2" customHeight="1">
      <c r="B132" s="33"/>
      <c r="C132" s="132" t="s">
        <v>230</v>
      </c>
      <c r="D132" s="132" t="s">
        <v>170</v>
      </c>
      <c r="E132" s="133" t="s">
        <v>231</v>
      </c>
      <c r="F132" s="134" t="s">
        <v>232</v>
      </c>
      <c r="G132" s="135" t="s">
        <v>218</v>
      </c>
      <c r="H132" s="136">
        <v>146.3</v>
      </c>
      <c r="I132" s="137"/>
      <c r="J132" s="138">
        <f>ROUND(I132*H132,2)</f>
        <v>0</v>
      </c>
      <c r="K132" s="134" t="s">
        <v>174</v>
      </c>
      <c r="L132" s="33"/>
      <c r="M132" s="139" t="s">
        <v>19</v>
      </c>
      <c r="N132" s="140" t="s">
        <v>46</v>
      </c>
      <c r="P132" s="141">
        <f>O132*H132</f>
        <v>0</v>
      </c>
      <c r="Q132" s="141">
        <v>0</v>
      </c>
      <c r="R132" s="141">
        <f>Q132*H132</f>
        <v>0</v>
      </c>
      <c r="S132" s="141">
        <v>0</v>
      </c>
      <c r="T132" s="142">
        <f>S132*H132</f>
        <v>0</v>
      </c>
      <c r="AR132" s="143" t="s">
        <v>175</v>
      </c>
      <c r="AT132" s="143" t="s">
        <v>170</v>
      </c>
      <c r="AU132" s="143" t="s">
        <v>90</v>
      </c>
      <c r="AY132" s="18" t="s">
        <v>167</v>
      </c>
      <c r="BE132" s="144">
        <f>IF(N132="základní",J132,0)</f>
        <v>0</v>
      </c>
      <c r="BF132" s="144">
        <f>IF(N132="snížená",J132,0)</f>
        <v>0</v>
      </c>
      <c r="BG132" s="144">
        <f>IF(N132="zákl. přenesená",J132,0)</f>
        <v>0</v>
      </c>
      <c r="BH132" s="144">
        <f>IF(N132="sníž. přenesená",J132,0)</f>
        <v>0</v>
      </c>
      <c r="BI132" s="144">
        <f>IF(N132="nulová",J132,0)</f>
        <v>0</v>
      </c>
      <c r="BJ132" s="18" t="s">
        <v>90</v>
      </c>
      <c r="BK132" s="144">
        <f>ROUND(I132*H132,2)</f>
        <v>0</v>
      </c>
      <c r="BL132" s="18" t="s">
        <v>175</v>
      </c>
      <c r="BM132" s="143" t="s">
        <v>233</v>
      </c>
    </row>
    <row r="133" spans="2:47" s="1" customFormat="1" ht="11.25">
      <c r="B133" s="33"/>
      <c r="D133" s="145" t="s">
        <v>177</v>
      </c>
      <c r="F133" s="146" t="s">
        <v>234</v>
      </c>
      <c r="I133" s="147"/>
      <c r="L133" s="33"/>
      <c r="M133" s="148"/>
      <c r="T133" s="54"/>
      <c r="AT133" s="18" t="s">
        <v>177</v>
      </c>
      <c r="AU133" s="18" t="s">
        <v>90</v>
      </c>
    </row>
    <row r="134" spans="2:65" s="1" customFormat="1" ht="16.5" customHeight="1">
      <c r="B134" s="33"/>
      <c r="C134" s="132" t="s">
        <v>235</v>
      </c>
      <c r="D134" s="132" t="s">
        <v>170</v>
      </c>
      <c r="E134" s="133" t="s">
        <v>236</v>
      </c>
      <c r="F134" s="134" t="s">
        <v>237</v>
      </c>
      <c r="G134" s="135" t="s">
        <v>218</v>
      </c>
      <c r="H134" s="136">
        <v>146.3</v>
      </c>
      <c r="I134" s="137"/>
      <c r="J134" s="138">
        <f>ROUND(I134*H134,2)</f>
        <v>0</v>
      </c>
      <c r="K134" s="134" t="s">
        <v>174</v>
      </c>
      <c r="L134" s="33"/>
      <c r="M134" s="139" t="s">
        <v>19</v>
      </c>
      <c r="N134" s="140" t="s">
        <v>46</v>
      </c>
      <c r="P134" s="141">
        <f>O134*H134</f>
        <v>0</v>
      </c>
      <c r="Q134" s="141">
        <v>0</v>
      </c>
      <c r="R134" s="141">
        <f>Q134*H134</f>
        <v>0</v>
      </c>
      <c r="S134" s="141">
        <v>0</v>
      </c>
      <c r="T134" s="142">
        <f>S134*H134</f>
        <v>0</v>
      </c>
      <c r="AR134" s="143" t="s">
        <v>175</v>
      </c>
      <c r="AT134" s="143" t="s">
        <v>170</v>
      </c>
      <c r="AU134" s="143" t="s">
        <v>90</v>
      </c>
      <c r="AY134" s="18" t="s">
        <v>167</v>
      </c>
      <c r="BE134" s="144">
        <f>IF(N134="základní",J134,0)</f>
        <v>0</v>
      </c>
      <c r="BF134" s="144">
        <f>IF(N134="snížená",J134,0)</f>
        <v>0</v>
      </c>
      <c r="BG134" s="144">
        <f>IF(N134="zákl. přenesená",J134,0)</f>
        <v>0</v>
      </c>
      <c r="BH134" s="144">
        <f>IF(N134="sníž. přenesená",J134,0)</f>
        <v>0</v>
      </c>
      <c r="BI134" s="144">
        <f>IF(N134="nulová",J134,0)</f>
        <v>0</v>
      </c>
      <c r="BJ134" s="18" t="s">
        <v>90</v>
      </c>
      <c r="BK134" s="144">
        <f>ROUND(I134*H134,2)</f>
        <v>0</v>
      </c>
      <c r="BL134" s="18" t="s">
        <v>175</v>
      </c>
      <c r="BM134" s="143" t="s">
        <v>238</v>
      </c>
    </row>
    <row r="135" spans="2:47" s="1" customFormat="1" ht="11.25">
      <c r="B135" s="33"/>
      <c r="D135" s="145" t="s">
        <v>177</v>
      </c>
      <c r="F135" s="146" t="s">
        <v>239</v>
      </c>
      <c r="I135" s="147"/>
      <c r="L135" s="33"/>
      <c r="M135" s="148"/>
      <c r="T135" s="54"/>
      <c r="AT135" s="18" t="s">
        <v>177</v>
      </c>
      <c r="AU135" s="18" t="s">
        <v>90</v>
      </c>
    </row>
    <row r="136" spans="2:65" s="1" customFormat="1" ht="24.2" customHeight="1">
      <c r="B136" s="33"/>
      <c r="C136" s="132" t="s">
        <v>168</v>
      </c>
      <c r="D136" s="132" t="s">
        <v>170</v>
      </c>
      <c r="E136" s="133" t="s">
        <v>240</v>
      </c>
      <c r="F136" s="134" t="s">
        <v>241</v>
      </c>
      <c r="G136" s="135" t="s">
        <v>173</v>
      </c>
      <c r="H136" s="136">
        <v>993.354</v>
      </c>
      <c r="I136" s="137"/>
      <c r="J136" s="138">
        <f>ROUND(I136*H136,2)</f>
        <v>0</v>
      </c>
      <c r="K136" s="134" t="s">
        <v>174</v>
      </c>
      <c r="L136" s="33"/>
      <c r="M136" s="139" t="s">
        <v>19</v>
      </c>
      <c r="N136" s="140" t="s">
        <v>46</v>
      </c>
      <c r="P136" s="141">
        <f>O136*H136</f>
        <v>0</v>
      </c>
      <c r="Q136" s="141">
        <v>0.00013</v>
      </c>
      <c r="R136" s="141">
        <f>Q136*H136</f>
        <v>0.12913602</v>
      </c>
      <c r="S136" s="141">
        <v>0</v>
      </c>
      <c r="T136" s="142">
        <f>S136*H136</f>
        <v>0</v>
      </c>
      <c r="AR136" s="143" t="s">
        <v>175</v>
      </c>
      <c r="AT136" s="143" t="s">
        <v>170</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175</v>
      </c>
      <c r="BM136" s="143" t="s">
        <v>242</v>
      </c>
    </row>
    <row r="137" spans="2:47" s="1" customFormat="1" ht="11.25">
      <c r="B137" s="33"/>
      <c r="D137" s="145" t="s">
        <v>177</v>
      </c>
      <c r="F137" s="146" t="s">
        <v>243</v>
      </c>
      <c r="I137" s="147"/>
      <c r="L137" s="33"/>
      <c r="M137" s="148"/>
      <c r="T137" s="54"/>
      <c r="AT137" s="18" t="s">
        <v>177</v>
      </c>
      <c r="AU137" s="18" t="s">
        <v>90</v>
      </c>
    </row>
    <row r="138" spans="2:51" s="12" customFormat="1" ht="11.25">
      <c r="B138" s="149"/>
      <c r="D138" s="150" t="s">
        <v>179</v>
      </c>
      <c r="E138" s="151" t="s">
        <v>19</v>
      </c>
      <c r="F138" s="152" t="s">
        <v>244</v>
      </c>
      <c r="H138" s="151" t="s">
        <v>19</v>
      </c>
      <c r="I138" s="153"/>
      <c r="L138" s="149"/>
      <c r="M138" s="154"/>
      <c r="T138" s="155"/>
      <c r="AT138" s="151" t="s">
        <v>179</v>
      </c>
      <c r="AU138" s="151" t="s">
        <v>90</v>
      </c>
      <c r="AV138" s="12" t="s">
        <v>82</v>
      </c>
      <c r="AW138" s="12" t="s">
        <v>35</v>
      </c>
      <c r="AX138" s="12" t="s">
        <v>74</v>
      </c>
      <c r="AY138" s="151" t="s">
        <v>167</v>
      </c>
    </row>
    <row r="139" spans="2:51" s="13" customFormat="1" ht="11.25">
      <c r="B139" s="156"/>
      <c r="D139" s="150" t="s">
        <v>179</v>
      </c>
      <c r="E139" s="157" t="s">
        <v>19</v>
      </c>
      <c r="F139" s="158" t="s">
        <v>245</v>
      </c>
      <c r="H139" s="159">
        <v>16.2</v>
      </c>
      <c r="I139" s="160"/>
      <c r="L139" s="156"/>
      <c r="M139" s="161"/>
      <c r="T139" s="162"/>
      <c r="AT139" s="157" t="s">
        <v>179</v>
      </c>
      <c r="AU139" s="157" t="s">
        <v>90</v>
      </c>
      <c r="AV139" s="13" t="s">
        <v>90</v>
      </c>
      <c r="AW139" s="13" t="s">
        <v>35</v>
      </c>
      <c r="AX139" s="13" t="s">
        <v>74</v>
      </c>
      <c r="AY139" s="157" t="s">
        <v>167</v>
      </c>
    </row>
    <row r="140" spans="2:51" s="13" customFormat="1" ht="11.25">
      <c r="B140" s="156"/>
      <c r="D140" s="150" t="s">
        <v>179</v>
      </c>
      <c r="E140" s="157" t="s">
        <v>19</v>
      </c>
      <c r="F140" s="158" t="s">
        <v>246</v>
      </c>
      <c r="H140" s="159">
        <v>4.8</v>
      </c>
      <c r="I140" s="160"/>
      <c r="L140" s="156"/>
      <c r="M140" s="161"/>
      <c r="T140" s="162"/>
      <c r="AT140" s="157" t="s">
        <v>179</v>
      </c>
      <c r="AU140" s="157" t="s">
        <v>90</v>
      </c>
      <c r="AV140" s="13" t="s">
        <v>90</v>
      </c>
      <c r="AW140" s="13" t="s">
        <v>35</v>
      </c>
      <c r="AX140" s="13" t="s">
        <v>74</v>
      </c>
      <c r="AY140" s="157" t="s">
        <v>167</v>
      </c>
    </row>
    <row r="141" spans="2:51" s="12" customFormat="1" ht="11.25">
      <c r="B141" s="149"/>
      <c r="D141" s="150" t="s">
        <v>179</v>
      </c>
      <c r="E141" s="151" t="s">
        <v>19</v>
      </c>
      <c r="F141" s="152" t="s">
        <v>247</v>
      </c>
      <c r="H141" s="151" t="s">
        <v>19</v>
      </c>
      <c r="I141" s="153"/>
      <c r="L141" s="149"/>
      <c r="M141" s="154"/>
      <c r="T141" s="155"/>
      <c r="AT141" s="151" t="s">
        <v>179</v>
      </c>
      <c r="AU141" s="151" t="s">
        <v>90</v>
      </c>
      <c r="AV141" s="12" t="s">
        <v>82</v>
      </c>
      <c r="AW141" s="12" t="s">
        <v>35</v>
      </c>
      <c r="AX141" s="12" t="s">
        <v>74</v>
      </c>
      <c r="AY141" s="151" t="s">
        <v>167</v>
      </c>
    </row>
    <row r="142" spans="2:51" s="13" customFormat="1" ht="11.25">
      <c r="B142" s="156"/>
      <c r="D142" s="150" t="s">
        <v>179</v>
      </c>
      <c r="E142" s="157" t="s">
        <v>19</v>
      </c>
      <c r="F142" s="158" t="s">
        <v>248</v>
      </c>
      <c r="H142" s="159">
        <v>15.477</v>
      </c>
      <c r="I142" s="160"/>
      <c r="L142" s="156"/>
      <c r="M142" s="161"/>
      <c r="T142" s="162"/>
      <c r="AT142" s="157" t="s">
        <v>179</v>
      </c>
      <c r="AU142" s="157" t="s">
        <v>90</v>
      </c>
      <c r="AV142" s="13" t="s">
        <v>90</v>
      </c>
      <c r="AW142" s="13" t="s">
        <v>35</v>
      </c>
      <c r="AX142" s="13" t="s">
        <v>74</v>
      </c>
      <c r="AY142" s="157" t="s">
        <v>167</v>
      </c>
    </row>
    <row r="143" spans="2:51" s="13" customFormat="1" ht="11.25">
      <c r="B143" s="156"/>
      <c r="D143" s="150" t="s">
        <v>179</v>
      </c>
      <c r="E143" s="157" t="s">
        <v>19</v>
      </c>
      <c r="F143" s="158" t="s">
        <v>249</v>
      </c>
      <c r="H143" s="159">
        <v>16.74</v>
      </c>
      <c r="I143" s="160"/>
      <c r="L143" s="156"/>
      <c r="M143" s="161"/>
      <c r="T143" s="162"/>
      <c r="AT143" s="157" t="s">
        <v>179</v>
      </c>
      <c r="AU143" s="157" t="s">
        <v>90</v>
      </c>
      <c r="AV143" s="13" t="s">
        <v>90</v>
      </c>
      <c r="AW143" s="13" t="s">
        <v>35</v>
      </c>
      <c r="AX143" s="13" t="s">
        <v>74</v>
      </c>
      <c r="AY143" s="157" t="s">
        <v>167</v>
      </c>
    </row>
    <row r="144" spans="2:51" s="13" customFormat="1" ht="11.25">
      <c r="B144" s="156"/>
      <c r="D144" s="150" t="s">
        <v>179</v>
      </c>
      <c r="E144" s="157" t="s">
        <v>19</v>
      </c>
      <c r="F144" s="158" t="s">
        <v>250</v>
      </c>
      <c r="H144" s="159">
        <v>15.66</v>
      </c>
      <c r="I144" s="160"/>
      <c r="L144" s="156"/>
      <c r="M144" s="161"/>
      <c r="T144" s="162"/>
      <c r="AT144" s="157" t="s">
        <v>179</v>
      </c>
      <c r="AU144" s="157" t="s">
        <v>90</v>
      </c>
      <c r="AV144" s="13" t="s">
        <v>90</v>
      </c>
      <c r="AW144" s="13" t="s">
        <v>35</v>
      </c>
      <c r="AX144" s="13" t="s">
        <v>74</v>
      </c>
      <c r="AY144" s="157" t="s">
        <v>167</v>
      </c>
    </row>
    <row r="145" spans="2:51" s="13" customFormat="1" ht="11.25">
      <c r="B145" s="156"/>
      <c r="D145" s="150" t="s">
        <v>179</v>
      </c>
      <c r="E145" s="157" t="s">
        <v>19</v>
      </c>
      <c r="F145" s="158" t="s">
        <v>251</v>
      </c>
      <c r="H145" s="159">
        <v>10.23</v>
      </c>
      <c r="I145" s="160"/>
      <c r="L145" s="156"/>
      <c r="M145" s="161"/>
      <c r="T145" s="162"/>
      <c r="AT145" s="157" t="s">
        <v>179</v>
      </c>
      <c r="AU145" s="157" t="s">
        <v>90</v>
      </c>
      <c r="AV145" s="13" t="s">
        <v>90</v>
      </c>
      <c r="AW145" s="13" t="s">
        <v>35</v>
      </c>
      <c r="AX145" s="13" t="s">
        <v>74</v>
      </c>
      <c r="AY145" s="157" t="s">
        <v>167</v>
      </c>
    </row>
    <row r="146" spans="2:51" s="13" customFormat="1" ht="11.25">
      <c r="B146" s="156"/>
      <c r="D146" s="150" t="s">
        <v>179</v>
      </c>
      <c r="E146" s="157" t="s">
        <v>19</v>
      </c>
      <c r="F146" s="158" t="s">
        <v>252</v>
      </c>
      <c r="H146" s="159">
        <v>15.267</v>
      </c>
      <c r="I146" s="160"/>
      <c r="L146" s="156"/>
      <c r="M146" s="161"/>
      <c r="T146" s="162"/>
      <c r="AT146" s="157" t="s">
        <v>179</v>
      </c>
      <c r="AU146" s="157" t="s">
        <v>90</v>
      </c>
      <c r="AV146" s="13" t="s">
        <v>90</v>
      </c>
      <c r="AW146" s="13" t="s">
        <v>35</v>
      </c>
      <c r="AX146" s="13" t="s">
        <v>74</v>
      </c>
      <c r="AY146" s="157" t="s">
        <v>167</v>
      </c>
    </row>
    <row r="147" spans="2:51" s="12" customFormat="1" ht="11.25">
      <c r="B147" s="149"/>
      <c r="D147" s="150" t="s">
        <v>179</v>
      </c>
      <c r="E147" s="151" t="s">
        <v>19</v>
      </c>
      <c r="F147" s="152" t="s">
        <v>253</v>
      </c>
      <c r="H147" s="151" t="s">
        <v>19</v>
      </c>
      <c r="I147" s="153"/>
      <c r="L147" s="149"/>
      <c r="M147" s="154"/>
      <c r="T147" s="155"/>
      <c r="AT147" s="151" t="s">
        <v>179</v>
      </c>
      <c r="AU147" s="151" t="s">
        <v>90</v>
      </c>
      <c r="AV147" s="12" t="s">
        <v>82</v>
      </c>
      <c r="AW147" s="12" t="s">
        <v>35</v>
      </c>
      <c r="AX147" s="12" t="s">
        <v>74</v>
      </c>
      <c r="AY147" s="151" t="s">
        <v>167</v>
      </c>
    </row>
    <row r="148" spans="2:51" s="13" customFormat="1" ht="11.25">
      <c r="B148" s="156"/>
      <c r="D148" s="150" t="s">
        <v>179</v>
      </c>
      <c r="E148" s="157" t="s">
        <v>19</v>
      </c>
      <c r="F148" s="158" t="s">
        <v>254</v>
      </c>
      <c r="H148" s="159">
        <v>7.78</v>
      </c>
      <c r="I148" s="160"/>
      <c r="L148" s="156"/>
      <c r="M148" s="161"/>
      <c r="T148" s="162"/>
      <c r="AT148" s="157" t="s">
        <v>179</v>
      </c>
      <c r="AU148" s="157" t="s">
        <v>90</v>
      </c>
      <c r="AV148" s="13" t="s">
        <v>90</v>
      </c>
      <c r="AW148" s="13" t="s">
        <v>35</v>
      </c>
      <c r="AX148" s="13" t="s">
        <v>74</v>
      </c>
      <c r="AY148" s="157" t="s">
        <v>167</v>
      </c>
    </row>
    <row r="149" spans="2:51" s="12" customFormat="1" ht="11.25">
      <c r="B149" s="149"/>
      <c r="D149" s="150" t="s">
        <v>179</v>
      </c>
      <c r="E149" s="151" t="s">
        <v>19</v>
      </c>
      <c r="F149" s="152" t="s">
        <v>255</v>
      </c>
      <c r="H149" s="151" t="s">
        <v>19</v>
      </c>
      <c r="I149" s="153"/>
      <c r="L149" s="149"/>
      <c r="M149" s="154"/>
      <c r="T149" s="155"/>
      <c r="AT149" s="151" t="s">
        <v>179</v>
      </c>
      <c r="AU149" s="151" t="s">
        <v>90</v>
      </c>
      <c r="AV149" s="12" t="s">
        <v>82</v>
      </c>
      <c r="AW149" s="12" t="s">
        <v>35</v>
      </c>
      <c r="AX149" s="12" t="s">
        <v>74</v>
      </c>
      <c r="AY149" s="151" t="s">
        <v>167</v>
      </c>
    </row>
    <row r="150" spans="2:51" s="13" customFormat="1" ht="11.25">
      <c r="B150" s="156"/>
      <c r="D150" s="150" t="s">
        <v>179</v>
      </c>
      <c r="E150" s="157" t="s">
        <v>19</v>
      </c>
      <c r="F150" s="158" t="s">
        <v>256</v>
      </c>
      <c r="H150" s="159">
        <v>121</v>
      </c>
      <c r="I150" s="160"/>
      <c r="L150" s="156"/>
      <c r="M150" s="161"/>
      <c r="T150" s="162"/>
      <c r="AT150" s="157" t="s">
        <v>179</v>
      </c>
      <c r="AU150" s="157" t="s">
        <v>90</v>
      </c>
      <c r="AV150" s="13" t="s">
        <v>90</v>
      </c>
      <c r="AW150" s="13" t="s">
        <v>35</v>
      </c>
      <c r="AX150" s="13" t="s">
        <v>74</v>
      </c>
      <c r="AY150" s="157" t="s">
        <v>167</v>
      </c>
    </row>
    <row r="151" spans="2:51" s="12" customFormat="1" ht="11.25">
      <c r="B151" s="149"/>
      <c r="D151" s="150" t="s">
        <v>179</v>
      </c>
      <c r="E151" s="151" t="s">
        <v>19</v>
      </c>
      <c r="F151" s="152" t="s">
        <v>257</v>
      </c>
      <c r="H151" s="151" t="s">
        <v>19</v>
      </c>
      <c r="I151" s="153"/>
      <c r="L151" s="149"/>
      <c r="M151" s="154"/>
      <c r="T151" s="155"/>
      <c r="AT151" s="151" t="s">
        <v>179</v>
      </c>
      <c r="AU151" s="151" t="s">
        <v>90</v>
      </c>
      <c r="AV151" s="12" t="s">
        <v>82</v>
      </c>
      <c r="AW151" s="12" t="s">
        <v>35</v>
      </c>
      <c r="AX151" s="12" t="s">
        <v>74</v>
      </c>
      <c r="AY151" s="151" t="s">
        <v>167</v>
      </c>
    </row>
    <row r="152" spans="2:51" s="13" customFormat="1" ht="11.25">
      <c r="B152" s="156"/>
      <c r="D152" s="150" t="s">
        <v>179</v>
      </c>
      <c r="E152" s="157" t="s">
        <v>19</v>
      </c>
      <c r="F152" s="158" t="s">
        <v>258</v>
      </c>
      <c r="H152" s="159">
        <v>19.2</v>
      </c>
      <c r="I152" s="160"/>
      <c r="L152" s="156"/>
      <c r="M152" s="161"/>
      <c r="T152" s="162"/>
      <c r="AT152" s="157" t="s">
        <v>179</v>
      </c>
      <c r="AU152" s="157" t="s">
        <v>90</v>
      </c>
      <c r="AV152" s="13" t="s">
        <v>90</v>
      </c>
      <c r="AW152" s="13" t="s">
        <v>35</v>
      </c>
      <c r="AX152" s="13" t="s">
        <v>74</v>
      </c>
      <c r="AY152" s="157" t="s">
        <v>167</v>
      </c>
    </row>
    <row r="153" spans="2:51" s="13" customFormat="1" ht="11.25">
      <c r="B153" s="156"/>
      <c r="D153" s="150" t="s">
        <v>179</v>
      </c>
      <c r="E153" s="157" t="s">
        <v>19</v>
      </c>
      <c r="F153" s="158" t="s">
        <v>259</v>
      </c>
      <c r="H153" s="159">
        <v>7.2</v>
      </c>
      <c r="I153" s="160"/>
      <c r="L153" s="156"/>
      <c r="M153" s="161"/>
      <c r="T153" s="162"/>
      <c r="AT153" s="157" t="s">
        <v>179</v>
      </c>
      <c r="AU153" s="157" t="s">
        <v>90</v>
      </c>
      <c r="AV153" s="13" t="s">
        <v>90</v>
      </c>
      <c r="AW153" s="13" t="s">
        <v>35</v>
      </c>
      <c r="AX153" s="13" t="s">
        <v>74</v>
      </c>
      <c r="AY153" s="157" t="s">
        <v>167</v>
      </c>
    </row>
    <row r="154" spans="2:51" s="12" customFormat="1" ht="11.25">
      <c r="B154" s="149"/>
      <c r="D154" s="150" t="s">
        <v>179</v>
      </c>
      <c r="E154" s="151" t="s">
        <v>19</v>
      </c>
      <c r="F154" s="152" t="s">
        <v>260</v>
      </c>
      <c r="H154" s="151" t="s">
        <v>19</v>
      </c>
      <c r="I154" s="153"/>
      <c r="L154" s="149"/>
      <c r="M154" s="154"/>
      <c r="T154" s="155"/>
      <c r="AT154" s="151" t="s">
        <v>179</v>
      </c>
      <c r="AU154" s="151" t="s">
        <v>90</v>
      </c>
      <c r="AV154" s="12" t="s">
        <v>82</v>
      </c>
      <c r="AW154" s="12" t="s">
        <v>35</v>
      </c>
      <c r="AX154" s="12" t="s">
        <v>74</v>
      </c>
      <c r="AY154" s="151" t="s">
        <v>167</v>
      </c>
    </row>
    <row r="155" spans="2:51" s="13" customFormat="1" ht="11.25">
      <c r="B155" s="156"/>
      <c r="D155" s="150" t="s">
        <v>179</v>
      </c>
      <c r="E155" s="157" t="s">
        <v>19</v>
      </c>
      <c r="F155" s="158" t="s">
        <v>261</v>
      </c>
      <c r="H155" s="159">
        <v>759.2</v>
      </c>
      <c r="I155" s="160"/>
      <c r="L155" s="156"/>
      <c r="M155" s="161"/>
      <c r="T155" s="162"/>
      <c r="AT155" s="157" t="s">
        <v>179</v>
      </c>
      <c r="AU155" s="157" t="s">
        <v>90</v>
      </c>
      <c r="AV155" s="13" t="s">
        <v>90</v>
      </c>
      <c r="AW155" s="13" t="s">
        <v>35</v>
      </c>
      <c r="AX155" s="13" t="s">
        <v>74</v>
      </c>
      <c r="AY155" s="157" t="s">
        <v>167</v>
      </c>
    </row>
    <row r="156" spans="2:51" s="13" customFormat="1" ht="11.25">
      <c r="B156" s="156"/>
      <c r="D156" s="150" t="s">
        <v>179</v>
      </c>
      <c r="E156" s="157" t="s">
        <v>19</v>
      </c>
      <c r="F156" s="158" t="s">
        <v>262</v>
      </c>
      <c r="H156" s="159">
        <v>-15.4</v>
      </c>
      <c r="I156" s="160"/>
      <c r="L156" s="156"/>
      <c r="M156" s="161"/>
      <c r="T156" s="162"/>
      <c r="AT156" s="157" t="s">
        <v>179</v>
      </c>
      <c r="AU156" s="157" t="s">
        <v>90</v>
      </c>
      <c r="AV156" s="13" t="s">
        <v>90</v>
      </c>
      <c r="AW156" s="13" t="s">
        <v>35</v>
      </c>
      <c r="AX156" s="13" t="s">
        <v>74</v>
      </c>
      <c r="AY156" s="157" t="s">
        <v>167</v>
      </c>
    </row>
    <row r="157" spans="2:51" s="14" customFormat="1" ht="11.25">
      <c r="B157" s="163"/>
      <c r="D157" s="150" t="s">
        <v>179</v>
      </c>
      <c r="E157" s="164" t="s">
        <v>19</v>
      </c>
      <c r="F157" s="165" t="s">
        <v>200</v>
      </c>
      <c r="H157" s="166">
        <v>993.354</v>
      </c>
      <c r="I157" s="167"/>
      <c r="L157" s="163"/>
      <c r="M157" s="168"/>
      <c r="T157" s="169"/>
      <c r="AT157" s="164" t="s">
        <v>179</v>
      </c>
      <c r="AU157" s="164" t="s">
        <v>90</v>
      </c>
      <c r="AV157" s="14" t="s">
        <v>175</v>
      </c>
      <c r="AW157" s="14" t="s">
        <v>35</v>
      </c>
      <c r="AX157" s="14" t="s">
        <v>82</v>
      </c>
      <c r="AY157" s="164" t="s">
        <v>167</v>
      </c>
    </row>
    <row r="158" spans="2:65" s="1" customFormat="1" ht="16.5" customHeight="1">
      <c r="B158" s="33"/>
      <c r="C158" s="132" t="s">
        <v>263</v>
      </c>
      <c r="D158" s="132" t="s">
        <v>170</v>
      </c>
      <c r="E158" s="133" t="s">
        <v>264</v>
      </c>
      <c r="F158" s="134" t="s">
        <v>265</v>
      </c>
      <c r="G158" s="135" t="s">
        <v>218</v>
      </c>
      <c r="H158" s="136">
        <v>63.674</v>
      </c>
      <c r="I158" s="137"/>
      <c r="J158" s="138">
        <f>ROUND(I158*H158,2)</f>
        <v>0</v>
      </c>
      <c r="K158" s="134" t="s">
        <v>174</v>
      </c>
      <c r="L158" s="33"/>
      <c r="M158" s="139" t="s">
        <v>19</v>
      </c>
      <c r="N158" s="140" t="s">
        <v>46</v>
      </c>
      <c r="P158" s="141">
        <f>O158*H158</f>
        <v>0</v>
      </c>
      <c r="Q158" s="141">
        <v>0</v>
      </c>
      <c r="R158" s="141">
        <f>Q158*H158</f>
        <v>0</v>
      </c>
      <c r="S158" s="141">
        <v>2.4</v>
      </c>
      <c r="T158" s="142">
        <f>S158*H158</f>
        <v>152.8176</v>
      </c>
      <c r="AR158" s="143" t="s">
        <v>175</v>
      </c>
      <c r="AT158" s="143" t="s">
        <v>170</v>
      </c>
      <c r="AU158" s="143" t="s">
        <v>90</v>
      </c>
      <c r="AY158" s="18" t="s">
        <v>167</v>
      </c>
      <c r="BE158" s="144">
        <f>IF(N158="základní",J158,0)</f>
        <v>0</v>
      </c>
      <c r="BF158" s="144">
        <f>IF(N158="snížená",J158,0)</f>
        <v>0</v>
      </c>
      <c r="BG158" s="144">
        <f>IF(N158="zákl. přenesená",J158,0)</f>
        <v>0</v>
      </c>
      <c r="BH158" s="144">
        <f>IF(N158="sníž. přenesená",J158,0)</f>
        <v>0</v>
      </c>
      <c r="BI158" s="144">
        <f>IF(N158="nulová",J158,0)</f>
        <v>0</v>
      </c>
      <c r="BJ158" s="18" t="s">
        <v>90</v>
      </c>
      <c r="BK158" s="144">
        <f>ROUND(I158*H158,2)</f>
        <v>0</v>
      </c>
      <c r="BL158" s="18" t="s">
        <v>175</v>
      </c>
      <c r="BM158" s="143" t="s">
        <v>266</v>
      </c>
    </row>
    <row r="159" spans="2:47" s="1" customFormat="1" ht="11.25">
      <c r="B159" s="33"/>
      <c r="D159" s="145" t="s">
        <v>177</v>
      </c>
      <c r="F159" s="146" t="s">
        <v>267</v>
      </c>
      <c r="I159" s="147"/>
      <c r="L159" s="33"/>
      <c r="M159" s="148"/>
      <c r="T159" s="54"/>
      <c r="AT159" s="18" t="s">
        <v>177</v>
      </c>
      <c r="AU159" s="18" t="s">
        <v>90</v>
      </c>
    </row>
    <row r="160" spans="2:51" s="12" customFormat="1" ht="11.25">
      <c r="B160" s="149"/>
      <c r="D160" s="150" t="s">
        <v>179</v>
      </c>
      <c r="E160" s="151" t="s">
        <v>19</v>
      </c>
      <c r="F160" s="152" t="s">
        <v>268</v>
      </c>
      <c r="H160" s="151" t="s">
        <v>19</v>
      </c>
      <c r="I160" s="153"/>
      <c r="L160" s="149"/>
      <c r="M160" s="154"/>
      <c r="T160" s="155"/>
      <c r="AT160" s="151" t="s">
        <v>179</v>
      </c>
      <c r="AU160" s="151" t="s">
        <v>90</v>
      </c>
      <c r="AV160" s="12" t="s">
        <v>82</v>
      </c>
      <c r="AW160" s="12" t="s">
        <v>35</v>
      </c>
      <c r="AX160" s="12" t="s">
        <v>74</v>
      </c>
      <c r="AY160" s="151" t="s">
        <v>167</v>
      </c>
    </row>
    <row r="161" spans="2:51" s="13" customFormat="1" ht="11.25">
      <c r="B161" s="156"/>
      <c r="D161" s="150" t="s">
        <v>179</v>
      </c>
      <c r="E161" s="157" t="s">
        <v>19</v>
      </c>
      <c r="F161" s="158" t="s">
        <v>269</v>
      </c>
      <c r="H161" s="159">
        <v>50.306</v>
      </c>
      <c r="I161" s="160"/>
      <c r="L161" s="156"/>
      <c r="M161" s="161"/>
      <c r="T161" s="162"/>
      <c r="AT161" s="157" t="s">
        <v>179</v>
      </c>
      <c r="AU161" s="157" t="s">
        <v>90</v>
      </c>
      <c r="AV161" s="13" t="s">
        <v>90</v>
      </c>
      <c r="AW161" s="13" t="s">
        <v>35</v>
      </c>
      <c r="AX161" s="13" t="s">
        <v>74</v>
      </c>
      <c r="AY161" s="157" t="s">
        <v>167</v>
      </c>
    </row>
    <row r="162" spans="2:51" s="13" customFormat="1" ht="11.25">
      <c r="B162" s="156"/>
      <c r="D162" s="150" t="s">
        <v>179</v>
      </c>
      <c r="E162" s="157" t="s">
        <v>19</v>
      </c>
      <c r="F162" s="158" t="s">
        <v>270</v>
      </c>
      <c r="H162" s="159">
        <v>6.693</v>
      </c>
      <c r="I162" s="160"/>
      <c r="L162" s="156"/>
      <c r="M162" s="161"/>
      <c r="T162" s="162"/>
      <c r="AT162" s="157" t="s">
        <v>179</v>
      </c>
      <c r="AU162" s="157" t="s">
        <v>90</v>
      </c>
      <c r="AV162" s="13" t="s">
        <v>90</v>
      </c>
      <c r="AW162" s="13" t="s">
        <v>35</v>
      </c>
      <c r="AX162" s="13" t="s">
        <v>74</v>
      </c>
      <c r="AY162" s="157" t="s">
        <v>167</v>
      </c>
    </row>
    <row r="163" spans="2:51" s="12" customFormat="1" ht="11.25">
      <c r="B163" s="149"/>
      <c r="D163" s="150" t="s">
        <v>179</v>
      </c>
      <c r="E163" s="151" t="s">
        <v>19</v>
      </c>
      <c r="F163" s="152" t="s">
        <v>271</v>
      </c>
      <c r="H163" s="151" t="s">
        <v>19</v>
      </c>
      <c r="I163" s="153"/>
      <c r="L163" s="149"/>
      <c r="M163" s="154"/>
      <c r="T163" s="155"/>
      <c r="AT163" s="151" t="s">
        <v>179</v>
      </c>
      <c r="AU163" s="151" t="s">
        <v>90</v>
      </c>
      <c r="AV163" s="12" t="s">
        <v>82</v>
      </c>
      <c r="AW163" s="12" t="s">
        <v>35</v>
      </c>
      <c r="AX163" s="12" t="s">
        <v>74</v>
      </c>
      <c r="AY163" s="151" t="s">
        <v>167</v>
      </c>
    </row>
    <row r="164" spans="2:51" s="12" customFormat="1" ht="11.25">
      <c r="B164" s="149"/>
      <c r="D164" s="150" t="s">
        <v>179</v>
      </c>
      <c r="E164" s="151" t="s">
        <v>19</v>
      </c>
      <c r="F164" s="152" t="s">
        <v>272</v>
      </c>
      <c r="H164" s="151" t="s">
        <v>19</v>
      </c>
      <c r="I164" s="153"/>
      <c r="L164" s="149"/>
      <c r="M164" s="154"/>
      <c r="T164" s="155"/>
      <c r="AT164" s="151" t="s">
        <v>179</v>
      </c>
      <c r="AU164" s="151" t="s">
        <v>90</v>
      </c>
      <c r="AV164" s="12" t="s">
        <v>82</v>
      </c>
      <c r="AW164" s="12" t="s">
        <v>35</v>
      </c>
      <c r="AX164" s="12" t="s">
        <v>74</v>
      </c>
      <c r="AY164" s="151" t="s">
        <v>167</v>
      </c>
    </row>
    <row r="165" spans="2:51" s="13" customFormat="1" ht="11.25">
      <c r="B165" s="156"/>
      <c r="D165" s="150" t="s">
        <v>179</v>
      </c>
      <c r="E165" s="157" t="s">
        <v>19</v>
      </c>
      <c r="F165" s="158" t="s">
        <v>273</v>
      </c>
      <c r="H165" s="159">
        <v>1.875</v>
      </c>
      <c r="I165" s="160"/>
      <c r="L165" s="156"/>
      <c r="M165" s="161"/>
      <c r="T165" s="162"/>
      <c r="AT165" s="157" t="s">
        <v>179</v>
      </c>
      <c r="AU165" s="157" t="s">
        <v>90</v>
      </c>
      <c r="AV165" s="13" t="s">
        <v>90</v>
      </c>
      <c r="AW165" s="13" t="s">
        <v>35</v>
      </c>
      <c r="AX165" s="13" t="s">
        <v>74</v>
      </c>
      <c r="AY165" s="157" t="s">
        <v>167</v>
      </c>
    </row>
    <row r="166" spans="2:51" s="13" customFormat="1" ht="11.25">
      <c r="B166" s="156"/>
      <c r="D166" s="150" t="s">
        <v>179</v>
      </c>
      <c r="E166" s="157" t="s">
        <v>19</v>
      </c>
      <c r="F166" s="158" t="s">
        <v>273</v>
      </c>
      <c r="H166" s="159">
        <v>1.875</v>
      </c>
      <c r="I166" s="160"/>
      <c r="L166" s="156"/>
      <c r="M166" s="161"/>
      <c r="T166" s="162"/>
      <c r="AT166" s="157" t="s">
        <v>179</v>
      </c>
      <c r="AU166" s="157" t="s">
        <v>90</v>
      </c>
      <c r="AV166" s="13" t="s">
        <v>90</v>
      </c>
      <c r="AW166" s="13" t="s">
        <v>35</v>
      </c>
      <c r="AX166" s="13" t="s">
        <v>74</v>
      </c>
      <c r="AY166" s="157" t="s">
        <v>167</v>
      </c>
    </row>
    <row r="167" spans="2:51" s="13" customFormat="1" ht="11.25">
      <c r="B167" s="156"/>
      <c r="D167" s="150" t="s">
        <v>179</v>
      </c>
      <c r="E167" s="157" t="s">
        <v>19</v>
      </c>
      <c r="F167" s="158" t="s">
        <v>274</v>
      </c>
      <c r="H167" s="159">
        <v>2.925</v>
      </c>
      <c r="I167" s="160"/>
      <c r="L167" s="156"/>
      <c r="M167" s="161"/>
      <c r="T167" s="162"/>
      <c r="AT167" s="157" t="s">
        <v>179</v>
      </c>
      <c r="AU167" s="157" t="s">
        <v>90</v>
      </c>
      <c r="AV167" s="13" t="s">
        <v>90</v>
      </c>
      <c r="AW167" s="13" t="s">
        <v>35</v>
      </c>
      <c r="AX167" s="13" t="s">
        <v>74</v>
      </c>
      <c r="AY167" s="157" t="s">
        <v>167</v>
      </c>
    </row>
    <row r="168" spans="2:51" s="14" customFormat="1" ht="11.25">
      <c r="B168" s="163"/>
      <c r="D168" s="150" t="s">
        <v>179</v>
      </c>
      <c r="E168" s="164" t="s">
        <v>19</v>
      </c>
      <c r="F168" s="165" t="s">
        <v>200</v>
      </c>
      <c r="H168" s="166">
        <v>63.67399999999999</v>
      </c>
      <c r="I168" s="167"/>
      <c r="L168" s="163"/>
      <c r="M168" s="168"/>
      <c r="T168" s="169"/>
      <c r="AT168" s="164" t="s">
        <v>179</v>
      </c>
      <c r="AU168" s="164" t="s">
        <v>90</v>
      </c>
      <c r="AV168" s="14" t="s">
        <v>175</v>
      </c>
      <c r="AW168" s="14" t="s">
        <v>35</v>
      </c>
      <c r="AX168" s="14" t="s">
        <v>82</v>
      </c>
      <c r="AY168" s="164" t="s">
        <v>167</v>
      </c>
    </row>
    <row r="169" spans="2:65" s="1" customFormat="1" ht="24.2" customHeight="1">
      <c r="B169" s="33"/>
      <c r="C169" s="132" t="s">
        <v>275</v>
      </c>
      <c r="D169" s="132" t="s">
        <v>170</v>
      </c>
      <c r="E169" s="133" t="s">
        <v>276</v>
      </c>
      <c r="F169" s="134" t="s">
        <v>277</v>
      </c>
      <c r="G169" s="135" t="s">
        <v>218</v>
      </c>
      <c r="H169" s="136">
        <v>9.928</v>
      </c>
      <c r="I169" s="137"/>
      <c r="J169" s="138">
        <f>ROUND(I169*H169,2)</f>
        <v>0</v>
      </c>
      <c r="K169" s="134" t="s">
        <v>174</v>
      </c>
      <c r="L169" s="33"/>
      <c r="M169" s="139" t="s">
        <v>19</v>
      </c>
      <c r="N169" s="140" t="s">
        <v>46</v>
      </c>
      <c r="P169" s="141">
        <f>O169*H169</f>
        <v>0</v>
      </c>
      <c r="Q169" s="141">
        <v>0</v>
      </c>
      <c r="R169" s="141">
        <f>Q169*H169</f>
        <v>0</v>
      </c>
      <c r="S169" s="141">
        <v>1.6</v>
      </c>
      <c r="T169" s="142">
        <f>S169*H169</f>
        <v>15.884800000000002</v>
      </c>
      <c r="AR169" s="143" t="s">
        <v>175</v>
      </c>
      <c r="AT169" s="143" t="s">
        <v>170</v>
      </c>
      <c r="AU169" s="143" t="s">
        <v>90</v>
      </c>
      <c r="AY169" s="18" t="s">
        <v>167</v>
      </c>
      <c r="BE169" s="144">
        <f>IF(N169="základní",J169,0)</f>
        <v>0</v>
      </c>
      <c r="BF169" s="144">
        <f>IF(N169="snížená",J169,0)</f>
        <v>0</v>
      </c>
      <c r="BG169" s="144">
        <f>IF(N169="zákl. přenesená",J169,0)</f>
        <v>0</v>
      </c>
      <c r="BH169" s="144">
        <f>IF(N169="sníž. přenesená",J169,0)</f>
        <v>0</v>
      </c>
      <c r="BI169" s="144">
        <f>IF(N169="nulová",J169,0)</f>
        <v>0</v>
      </c>
      <c r="BJ169" s="18" t="s">
        <v>90</v>
      </c>
      <c r="BK169" s="144">
        <f>ROUND(I169*H169,2)</f>
        <v>0</v>
      </c>
      <c r="BL169" s="18" t="s">
        <v>175</v>
      </c>
      <c r="BM169" s="143" t="s">
        <v>278</v>
      </c>
    </row>
    <row r="170" spans="2:47" s="1" customFormat="1" ht="11.25">
      <c r="B170" s="33"/>
      <c r="D170" s="145" t="s">
        <v>177</v>
      </c>
      <c r="F170" s="146" t="s">
        <v>279</v>
      </c>
      <c r="I170" s="147"/>
      <c r="L170" s="33"/>
      <c r="M170" s="148"/>
      <c r="T170" s="54"/>
      <c r="AT170" s="18" t="s">
        <v>177</v>
      </c>
      <c r="AU170" s="18" t="s">
        <v>90</v>
      </c>
    </row>
    <row r="171" spans="2:51" s="12" customFormat="1" ht="11.25">
      <c r="B171" s="149"/>
      <c r="D171" s="150" t="s">
        <v>179</v>
      </c>
      <c r="E171" s="151" t="s">
        <v>19</v>
      </c>
      <c r="F171" s="152" t="s">
        <v>268</v>
      </c>
      <c r="H171" s="151" t="s">
        <v>19</v>
      </c>
      <c r="I171" s="153"/>
      <c r="L171" s="149"/>
      <c r="M171" s="154"/>
      <c r="T171" s="155"/>
      <c r="AT171" s="151" t="s">
        <v>179</v>
      </c>
      <c r="AU171" s="151" t="s">
        <v>90</v>
      </c>
      <c r="AV171" s="12" t="s">
        <v>82</v>
      </c>
      <c r="AW171" s="12" t="s">
        <v>35</v>
      </c>
      <c r="AX171" s="12" t="s">
        <v>74</v>
      </c>
      <c r="AY171" s="151" t="s">
        <v>167</v>
      </c>
    </row>
    <row r="172" spans="2:51" s="13" customFormat="1" ht="11.25">
      <c r="B172" s="156"/>
      <c r="D172" s="150" t="s">
        <v>179</v>
      </c>
      <c r="E172" s="157" t="s">
        <v>19</v>
      </c>
      <c r="F172" s="158" t="s">
        <v>280</v>
      </c>
      <c r="H172" s="159">
        <v>3.312</v>
      </c>
      <c r="I172" s="160"/>
      <c r="L172" s="156"/>
      <c r="M172" s="161"/>
      <c r="T172" s="162"/>
      <c r="AT172" s="157" t="s">
        <v>179</v>
      </c>
      <c r="AU172" s="157" t="s">
        <v>90</v>
      </c>
      <c r="AV172" s="13" t="s">
        <v>90</v>
      </c>
      <c r="AW172" s="13" t="s">
        <v>35</v>
      </c>
      <c r="AX172" s="13" t="s">
        <v>74</v>
      </c>
      <c r="AY172" s="157" t="s">
        <v>167</v>
      </c>
    </row>
    <row r="173" spans="2:51" s="12" customFormat="1" ht="11.25">
      <c r="B173" s="149"/>
      <c r="D173" s="150" t="s">
        <v>179</v>
      </c>
      <c r="E173" s="151" t="s">
        <v>19</v>
      </c>
      <c r="F173" s="152" t="s">
        <v>281</v>
      </c>
      <c r="H173" s="151" t="s">
        <v>19</v>
      </c>
      <c r="I173" s="153"/>
      <c r="L173" s="149"/>
      <c r="M173" s="154"/>
      <c r="T173" s="155"/>
      <c r="AT173" s="151" t="s">
        <v>179</v>
      </c>
      <c r="AU173" s="151" t="s">
        <v>90</v>
      </c>
      <c r="AV173" s="12" t="s">
        <v>82</v>
      </c>
      <c r="AW173" s="12" t="s">
        <v>35</v>
      </c>
      <c r="AX173" s="12" t="s">
        <v>74</v>
      </c>
      <c r="AY173" s="151" t="s">
        <v>167</v>
      </c>
    </row>
    <row r="174" spans="2:51" s="13" customFormat="1" ht="11.25">
      <c r="B174" s="156"/>
      <c r="D174" s="150" t="s">
        <v>179</v>
      </c>
      <c r="E174" s="157" t="s">
        <v>19</v>
      </c>
      <c r="F174" s="158" t="s">
        <v>282</v>
      </c>
      <c r="H174" s="159">
        <v>2.688</v>
      </c>
      <c r="I174" s="160"/>
      <c r="L174" s="156"/>
      <c r="M174" s="161"/>
      <c r="T174" s="162"/>
      <c r="AT174" s="157" t="s">
        <v>179</v>
      </c>
      <c r="AU174" s="157" t="s">
        <v>90</v>
      </c>
      <c r="AV174" s="13" t="s">
        <v>90</v>
      </c>
      <c r="AW174" s="13" t="s">
        <v>35</v>
      </c>
      <c r="AX174" s="13" t="s">
        <v>74</v>
      </c>
      <c r="AY174" s="157" t="s">
        <v>167</v>
      </c>
    </row>
    <row r="175" spans="2:51" s="13" customFormat="1" ht="11.25">
      <c r="B175" s="156"/>
      <c r="D175" s="150" t="s">
        <v>179</v>
      </c>
      <c r="E175" s="157" t="s">
        <v>19</v>
      </c>
      <c r="F175" s="158" t="s">
        <v>283</v>
      </c>
      <c r="H175" s="159">
        <v>2.688</v>
      </c>
      <c r="I175" s="160"/>
      <c r="L175" s="156"/>
      <c r="M175" s="161"/>
      <c r="T175" s="162"/>
      <c r="AT175" s="157" t="s">
        <v>179</v>
      </c>
      <c r="AU175" s="157" t="s">
        <v>90</v>
      </c>
      <c r="AV175" s="13" t="s">
        <v>90</v>
      </c>
      <c r="AW175" s="13" t="s">
        <v>35</v>
      </c>
      <c r="AX175" s="13" t="s">
        <v>74</v>
      </c>
      <c r="AY175" s="157" t="s">
        <v>167</v>
      </c>
    </row>
    <row r="176" spans="2:51" s="13" customFormat="1" ht="11.25">
      <c r="B176" s="156"/>
      <c r="D176" s="150" t="s">
        <v>179</v>
      </c>
      <c r="E176" s="157" t="s">
        <v>19</v>
      </c>
      <c r="F176" s="158" t="s">
        <v>284</v>
      </c>
      <c r="H176" s="159">
        <v>1.24</v>
      </c>
      <c r="I176" s="160"/>
      <c r="L176" s="156"/>
      <c r="M176" s="161"/>
      <c r="T176" s="162"/>
      <c r="AT176" s="157" t="s">
        <v>179</v>
      </c>
      <c r="AU176" s="157" t="s">
        <v>90</v>
      </c>
      <c r="AV176" s="13" t="s">
        <v>90</v>
      </c>
      <c r="AW176" s="13" t="s">
        <v>35</v>
      </c>
      <c r="AX176" s="13" t="s">
        <v>74</v>
      </c>
      <c r="AY176" s="157" t="s">
        <v>167</v>
      </c>
    </row>
    <row r="177" spans="2:51" s="14" customFormat="1" ht="11.25">
      <c r="B177" s="163"/>
      <c r="D177" s="150" t="s">
        <v>179</v>
      </c>
      <c r="E177" s="164" t="s">
        <v>19</v>
      </c>
      <c r="F177" s="165" t="s">
        <v>200</v>
      </c>
      <c r="H177" s="166">
        <v>9.928</v>
      </c>
      <c r="I177" s="167"/>
      <c r="L177" s="163"/>
      <c r="M177" s="168"/>
      <c r="T177" s="169"/>
      <c r="AT177" s="164" t="s">
        <v>179</v>
      </c>
      <c r="AU177" s="164" t="s">
        <v>90</v>
      </c>
      <c r="AV177" s="14" t="s">
        <v>175</v>
      </c>
      <c r="AW177" s="14" t="s">
        <v>35</v>
      </c>
      <c r="AX177" s="14" t="s">
        <v>82</v>
      </c>
      <c r="AY177" s="164" t="s">
        <v>167</v>
      </c>
    </row>
    <row r="178" spans="2:65" s="1" customFormat="1" ht="16.5" customHeight="1">
      <c r="B178" s="33"/>
      <c r="C178" s="132" t="s">
        <v>285</v>
      </c>
      <c r="D178" s="132" t="s">
        <v>170</v>
      </c>
      <c r="E178" s="133" t="s">
        <v>286</v>
      </c>
      <c r="F178" s="134" t="s">
        <v>287</v>
      </c>
      <c r="G178" s="135" t="s">
        <v>173</v>
      </c>
      <c r="H178" s="136">
        <v>808.56</v>
      </c>
      <c r="I178" s="137"/>
      <c r="J178" s="138">
        <f>ROUND(I178*H178,2)</f>
        <v>0</v>
      </c>
      <c r="K178" s="134" t="s">
        <v>174</v>
      </c>
      <c r="L178" s="33"/>
      <c r="M178" s="139" t="s">
        <v>19</v>
      </c>
      <c r="N178" s="140" t="s">
        <v>46</v>
      </c>
      <c r="P178" s="141">
        <f>O178*H178</f>
        <v>0</v>
      </c>
      <c r="Q178" s="141">
        <v>0</v>
      </c>
      <c r="R178" s="141">
        <f>Q178*H178</f>
        <v>0</v>
      </c>
      <c r="S178" s="141">
        <v>0.09</v>
      </c>
      <c r="T178" s="142">
        <f>S178*H178</f>
        <v>72.7704</v>
      </c>
      <c r="AR178" s="143" t="s">
        <v>175</v>
      </c>
      <c r="AT178" s="143" t="s">
        <v>170</v>
      </c>
      <c r="AU178" s="143" t="s">
        <v>90</v>
      </c>
      <c r="AY178" s="18" t="s">
        <v>167</v>
      </c>
      <c r="BE178" s="144">
        <f>IF(N178="základní",J178,0)</f>
        <v>0</v>
      </c>
      <c r="BF178" s="144">
        <f>IF(N178="snížená",J178,0)</f>
        <v>0</v>
      </c>
      <c r="BG178" s="144">
        <f>IF(N178="zákl. přenesená",J178,0)</f>
        <v>0</v>
      </c>
      <c r="BH178" s="144">
        <f>IF(N178="sníž. přenesená",J178,0)</f>
        <v>0</v>
      </c>
      <c r="BI178" s="144">
        <f>IF(N178="nulová",J178,0)</f>
        <v>0</v>
      </c>
      <c r="BJ178" s="18" t="s">
        <v>90</v>
      </c>
      <c r="BK178" s="144">
        <f>ROUND(I178*H178,2)</f>
        <v>0</v>
      </c>
      <c r="BL178" s="18" t="s">
        <v>175</v>
      </c>
      <c r="BM178" s="143" t="s">
        <v>288</v>
      </c>
    </row>
    <row r="179" spans="2:47" s="1" customFormat="1" ht="11.25">
      <c r="B179" s="33"/>
      <c r="D179" s="145" t="s">
        <v>177</v>
      </c>
      <c r="F179" s="146" t="s">
        <v>289</v>
      </c>
      <c r="I179" s="147"/>
      <c r="L179" s="33"/>
      <c r="M179" s="148"/>
      <c r="T179" s="54"/>
      <c r="AT179" s="18" t="s">
        <v>177</v>
      </c>
      <c r="AU179" s="18" t="s">
        <v>90</v>
      </c>
    </row>
    <row r="180" spans="2:51" s="12" customFormat="1" ht="11.25">
      <c r="B180" s="149"/>
      <c r="D180" s="150" t="s">
        <v>179</v>
      </c>
      <c r="E180" s="151" t="s">
        <v>19</v>
      </c>
      <c r="F180" s="152" t="s">
        <v>268</v>
      </c>
      <c r="H180" s="151" t="s">
        <v>19</v>
      </c>
      <c r="I180" s="153"/>
      <c r="L180" s="149"/>
      <c r="M180" s="154"/>
      <c r="T180" s="155"/>
      <c r="AT180" s="151" t="s">
        <v>179</v>
      </c>
      <c r="AU180" s="151" t="s">
        <v>90</v>
      </c>
      <c r="AV180" s="12" t="s">
        <v>82</v>
      </c>
      <c r="AW180" s="12" t="s">
        <v>35</v>
      </c>
      <c r="AX180" s="12" t="s">
        <v>74</v>
      </c>
      <c r="AY180" s="151" t="s">
        <v>167</v>
      </c>
    </row>
    <row r="181" spans="2:51" s="13" customFormat="1" ht="11.25">
      <c r="B181" s="156"/>
      <c r="D181" s="150" t="s">
        <v>179</v>
      </c>
      <c r="E181" s="157" t="s">
        <v>19</v>
      </c>
      <c r="F181" s="158" t="s">
        <v>290</v>
      </c>
      <c r="H181" s="159">
        <v>16.56</v>
      </c>
      <c r="I181" s="160"/>
      <c r="L181" s="156"/>
      <c r="M181" s="161"/>
      <c r="T181" s="162"/>
      <c r="AT181" s="157" t="s">
        <v>179</v>
      </c>
      <c r="AU181" s="157" t="s">
        <v>90</v>
      </c>
      <c r="AV181" s="13" t="s">
        <v>90</v>
      </c>
      <c r="AW181" s="13" t="s">
        <v>35</v>
      </c>
      <c r="AX181" s="13" t="s">
        <v>74</v>
      </c>
      <c r="AY181" s="157" t="s">
        <v>167</v>
      </c>
    </row>
    <row r="182" spans="2:51" s="13" customFormat="1" ht="11.25">
      <c r="B182" s="156"/>
      <c r="D182" s="150" t="s">
        <v>179</v>
      </c>
      <c r="E182" s="157" t="s">
        <v>19</v>
      </c>
      <c r="F182" s="158" t="s">
        <v>291</v>
      </c>
      <c r="H182" s="159">
        <v>792</v>
      </c>
      <c r="I182" s="160"/>
      <c r="L182" s="156"/>
      <c r="M182" s="161"/>
      <c r="T182" s="162"/>
      <c r="AT182" s="157" t="s">
        <v>179</v>
      </c>
      <c r="AU182" s="157" t="s">
        <v>90</v>
      </c>
      <c r="AV182" s="13" t="s">
        <v>90</v>
      </c>
      <c r="AW182" s="13" t="s">
        <v>35</v>
      </c>
      <c r="AX182" s="13" t="s">
        <v>74</v>
      </c>
      <c r="AY182" s="157" t="s">
        <v>167</v>
      </c>
    </row>
    <row r="183" spans="2:51" s="14" customFormat="1" ht="11.25">
      <c r="B183" s="163"/>
      <c r="D183" s="150" t="s">
        <v>179</v>
      </c>
      <c r="E183" s="164" t="s">
        <v>19</v>
      </c>
      <c r="F183" s="165" t="s">
        <v>200</v>
      </c>
      <c r="H183" s="166">
        <v>808.56</v>
      </c>
      <c r="I183" s="167"/>
      <c r="L183" s="163"/>
      <c r="M183" s="168"/>
      <c r="T183" s="169"/>
      <c r="AT183" s="164" t="s">
        <v>179</v>
      </c>
      <c r="AU183" s="164" t="s">
        <v>90</v>
      </c>
      <c r="AV183" s="14" t="s">
        <v>175</v>
      </c>
      <c r="AW183" s="14" t="s">
        <v>35</v>
      </c>
      <c r="AX183" s="14" t="s">
        <v>82</v>
      </c>
      <c r="AY183" s="164" t="s">
        <v>167</v>
      </c>
    </row>
    <row r="184" spans="2:65" s="1" customFormat="1" ht="21.75" customHeight="1">
      <c r="B184" s="33"/>
      <c r="C184" s="132" t="s">
        <v>292</v>
      </c>
      <c r="D184" s="132" t="s">
        <v>170</v>
      </c>
      <c r="E184" s="133" t="s">
        <v>293</v>
      </c>
      <c r="F184" s="134" t="s">
        <v>294</v>
      </c>
      <c r="G184" s="135" t="s">
        <v>218</v>
      </c>
      <c r="H184" s="136">
        <v>39.6</v>
      </c>
      <c r="I184" s="137"/>
      <c r="J184" s="138">
        <f>ROUND(I184*H184,2)</f>
        <v>0</v>
      </c>
      <c r="K184" s="134" t="s">
        <v>174</v>
      </c>
      <c r="L184" s="33"/>
      <c r="M184" s="139" t="s">
        <v>19</v>
      </c>
      <c r="N184" s="140" t="s">
        <v>46</v>
      </c>
      <c r="P184" s="141">
        <f>O184*H184</f>
        <v>0</v>
      </c>
      <c r="Q184" s="141">
        <v>0</v>
      </c>
      <c r="R184" s="141">
        <f>Q184*H184</f>
        <v>0</v>
      </c>
      <c r="S184" s="141">
        <v>1.4</v>
      </c>
      <c r="T184" s="142">
        <f>S184*H184</f>
        <v>55.44</v>
      </c>
      <c r="AR184" s="143" t="s">
        <v>175</v>
      </c>
      <c r="AT184" s="143" t="s">
        <v>170</v>
      </c>
      <c r="AU184" s="143" t="s">
        <v>90</v>
      </c>
      <c r="AY184" s="18" t="s">
        <v>167</v>
      </c>
      <c r="BE184" s="144">
        <f>IF(N184="základní",J184,0)</f>
        <v>0</v>
      </c>
      <c r="BF184" s="144">
        <f>IF(N184="snížená",J184,0)</f>
        <v>0</v>
      </c>
      <c r="BG184" s="144">
        <f>IF(N184="zákl. přenesená",J184,0)</f>
        <v>0</v>
      </c>
      <c r="BH184" s="144">
        <f>IF(N184="sníž. přenesená",J184,0)</f>
        <v>0</v>
      </c>
      <c r="BI184" s="144">
        <f>IF(N184="nulová",J184,0)</f>
        <v>0</v>
      </c>
      <c r="BJ184" s="18" t="s">
        <v>90</v>
      </c>
      <c r="BK184" s="144">
        <f>ROUND(I184*H184,2)</f>
        <v>0</v>
      </c>
      <c r="BL184" s="18" t="s">
        <v>175</v>
      </c>
      <c r="BM184" s="143" t="s">
        <v>295</v>
      </c>
    </row>
    <row r="185" spans="2:47" s="1" customFormat="1" ht="11.25">
      <c r="B185" s="33"/>
      <c r="D185" s="145" t="s">
        <v>177</v>
      </c>
      <c r="F185" s="146" t="s">
        <v>296</v>
      </c>
      <c r="I185" s="147"/>
      <c r="L185" s="33"/>
      <c r="M185" s="148"/>
      <c r="T185" s="54"/>
      <c r="AT185" s="18" t="s">
        <v>177</v>
      </c>
      <c r="AU185" s="18" t="s">
        <v>90</v>
      </c>
    </row>
    <row r="186" spans="2:51" s="12" customFormat="1" ht="11.25">
      <c r="B186" s="149"/>
      <c r="D186" s="150" t="s">
        <v>179</v>
      </c>
      <c r="E186" s="151" t="s">
        <v>19</v>
      </c>
      <c r="F186" s="152" t="s">
        <v>268</v>
      </c>
      <c r="H186" s="151" t="s">
        <v>19</v>
      </c>
      <c r="I186" s="153"/>
      <c r="L186" s="149"/>
      <c r="M186" s="154"/>
      <c r="T186" s="155"/>
      <c r="AT186" s="151" t="s">
        <v>179</v>
      </c>
      <c r="AU186" s="151" t="s">
        <v>90</v>
      </c>
      <c r="AV186" s="12" t="s">
        <v>82</v>
      </c>
      <c r="AW186" s="12" t="s">
        <v>35</v>
      </c>
      <c r="AX186" s="12" t="s">
        <v>74</v>
      </c>
      <c r="AY186" s="151" t="s">
        <v>167</v>
      </c>
    </row>
    <row r="187" spans="2:51" s="13" customFormat="1" ht="11.25">
      <c r="B187" s="156"/>
      <c r="D187" s="150" t="s">
        <v>179</v>
      </c>
      <c r="E187" s="157" t="s">
        <v>19</v>
      </c>
      <c r="F187" s="158" t="s">
        <v>297</v>
      </c>
      <c r="H187" s="159">
        <v>39.6</v>
      </c>
      <c r="I187" s="160"/>
      <c r="L187" s="156"/>
      <c r="M187" s="161"/>
      <c r="T187" s="162"/>
      <c r="AT187" s="157" t="s">
        <v>179</v>
      </c>
      <c r="AU187" s="157" t="s">
        <v>90</v>
      </c>
      <c r="AV187" s="13" t="s">
        <v>90</v>
      </c>
      <c r="AW187" s="13" t="s">
        <v>35</v>
      </c>
      <c r="AX187" s="13" t="s">
        <v>74</v>
      </c>
      <c r="AY187" s="157" t="s">
        <v>167</v>
      </c>
    </row>
    <row r="188" spans="2:51" s="14" customFormat="1" ht="11.25">
      <c r="B188" s="163"/>
      <c r="D188" s="150" t="s">
        <v>179</v>
      </c>
      <c r="E188" s="164" t="s">
        <v>19</v>
      </c>
      <c r="F188" s="165" t="s">
        <v>200</v>
      </c>
      <c r="H188" s="166">
        <v>39.6</v>
      </c>
      <c r="I188" s="167"/>
      <c r="L188" s="163"/>
      <c r="M188" s="168"/>
      <c r="T188" s="169"/>
      <c r="AT188" s="164" t="s">
        <v>179</v>
      </c>
      <c r="AU188" s="164" t="s">
        <v>90</v>
      </c>
      <c r="AV188" s="14" t="s">
        <v>175</v>
      </c>
      <c r="AW188" s="14" t="s">
        <v>35</v>
      </c>
      <c r="AX188" s="14" t="s">
        <v>82</v>
      </c>
      <c r="AY188" s="164" t="s">
        <v>167</v>
      </c>
    </row>
    <row r="189" spans="2:65" s="1" customFormat="1" ht="21.75" customHeight="1">
      <c r="B189" s="33"/>
      <c r="C189" s="132" t="s">
        <v>298</v>
      </c>
      <c r="D189" s="132" t="s">
        <v>170</v>
      </c>
      <c r="E189" s="133" t="s">
        <v>299</v>
      </c>
      <c r="F189" s="134" t="s">
        <v>300</v>
      </c>
      <c r="G189" s="135" t="s">
        <v>218</v>
      </c>
      <c r="H189" s="136">
        <v>138.6</v>
      </c>
      <c r="I189" s="137"/>
      <c r="J189" s="138">
        <f>ROUND(I189*H189,2)</f>
        <v>0</v>
      </c>
      <c r="K189" s="134" t="s">
        <v>174</v>
      </c>
      <c r="L189" s="33"/>
      <c r="M189" s="139" t="s">
        <v>19</v>
      </c>
      <c r="N189" s="140" t="s">
        <v>46</v>
      </c>
      <c r="P189" s="141">
        <f>O189*H189</f>
        <v>0</v>
      </c>
      <c r="Q189" s="141">
        <v>0</v>
      </c>
      <c r="R189" s="141">
        <f>Q189*H189</f>
        <v>0</v>
      </c>
      <c r="S189" s="141">
        <v>1.4</v>
      </c>
      <c r="T189" s="142">
        <f>S189*H189</f>
        <v>194.04</v>
      </c>
      <c r="AR189" s="143" t="s">
        <v>175</v>
      </c>
      <c r="AT189" s="143" t="s">
        <v>170</v>
      </c>
      <c r="AU189" s="143" t="s">
        <v>90</v>
      </c>
      <c r="AY189" s="18" t="s">
        <v>167</v>
      </c>
      <c r="BE189" s="144">
        <f>IF(N189="základní",J189,0)</f>
        <v>0</v>
      </c>
      <c r="BF189" s="144">
        <f>IF(N189="snížená",J189,0)</f>
        <v>0</v>
      </c>
      <c r="BG189" s="144">
        <f>IF(N189="zákl. přenesená",J189,0)</f>
        <v>0</v>
      </c>
      <c r="BH189" s="144">
        <f>IF(N189="sníž. přenesená",J189,0)</f>
        <v>0</v>
      </c>
      <c r="BI189" s="144">
        <f>IF(N189="nulová",J189,0)</f>
        <v>0</v>
      </c>
      <c r="BJ189" s="18" t="s">
        <v>90</v>
      </c>
      <c r="BK189" s="144">
        <f>ROUND(I189*H189,2)</f>
        <v>0</v>
      </c>
      <c r="BL189" s="18" t="s">
        <v>175</v>
      </c>
      <c r="BM189" s="143" t="s">
        <v>301</v>
      </c>
    </row>
    <row r="190" spans="2:47" s="1" customFormat="1" ht="11.25">
      <c r="B190" s="33"/>
      <c r="D190" s="145" t="s">
        <v>177</v>
      </c>
      <c r="F190" s="146" t="s">
        <v>302</v>
      </c>
      <c r="I190" s="147"/>
      <c r="L190" s="33"/>
      <c r="M190" s="148"/>
      <c r="T190" s="54"/>
      <c r="AT190" s="18" t="s">
        <v>177</v>
      </c>
      <c r="AU190" s="18" t="s">
        <v>90</v>
      </c>
    </row>
    <row r="191" spans="2:51" s="12" customFormat="1" ht="11.25">
      <c r="B191" s="149"/>
      <c r="D191" s="150" t="s">
        <v>179</v>
      </c>
      <c r="E191" s="151" t="s">
        <v>19</v>
      </c>
      <c r="F191" s="152" t="s">
        <v>268</v>
      </c>
      <c r="H191" s="151" t="s">
        <v>19</v>
      </c>
      <c r="I191" s="153"/>
      <c r="L191" s="149"/>
      <c r="M191" s="154"/>
      <c r="T191" s="155"/>
      <c r="AT191" s="151" t="s">
        <v>179</v>
      </c>
      <c r="AU191" s="151" t="s">
        <v>90</v>
      </c>
      <c r="AV191" s="12" t="s">
        <v>82</v>
      </c>
      <c r="AW191" s="12" t="s">
        <v>35</v>
      </c>
      <c r="AX191" s="12" t="s">
        <v>74</v>
      </c>
      <c r="AY191" s="151" t="s">
        <v>167</v>
      </c>
    </row>
    <row r="192" spans="2:51" s="13" customFormat="1" ht="11.25">
      <c r="B192" s="156"/>
      <c r="D192" s="150" t="s">
        <v>179</v>
      </c>
      <c r="E192" s="157" t="s">
        <v>19</v>
      </c>
      <c r="F192" s="158" t="s">
        <v>303</v>
      </c>
      <c r="H192" s="159">
        <v>138.6</v>
      </c>
      <c r="I192" s="160"/>
      <c r="L192" s="156"/>
      <c r="M192" s="161"/>
      <c r="T192" s="162"/>
      <c r="AT192" s="157" t="s">
        <v>179</v>
      </c>
      <c r="AU192" s="157" t="s">
        <v>90</v>
      </c>
      <c r="AV192" s="13" t="s">
        <v>90</v>
      </c>
      <c r="AW192" s="13" t="s">
        <v>35</v>
      </c>
      <c r="AX192" s="13" t="s">
        <v>74</v>
      </c>
      <c r="AY192" s="157" t="s">
        <v>167</v>
      </c>
    </row>
    <row r="193" spans="2:51" s="14" customFormat="1" ht="11.25">
      <c r="B193" s="163"/>
      <c r="D193" s="150" t="s">
        <v>179</v>
      </c>
      <c r="E193" s="164" t="s">
        <v>19</v>
      </c>
      <c r="F193" s="165" t="s">
        <v>200</v>
      </c>
      <c r="H193" s="166">
        <v>138.6</v>
      </c>
      <c r="I193" s="167"/>
      <c r="L193" s="163"/>
      <c r="M193" s="168"/>
      <c r="T193" s="169"/>
      <c r="AT193" s="164" t="s">
        <v>179</v>
      </c>
      <c r="AU193" s="164" t="s">
        <v>90</v>
      </c>
      <c r="AV193" s="14" t="s">
        <v>175</v>
      </c>
      <c r="AW193" s="14" t="s">
        <v>35</v>
      </c>
      <c r="AX193" s="14" t="s">
        <v>82</v>
      </c>
      <c r="AY193" s="164" t="s">
        <v>167</v>
      </c>
    </row>
    <row r="194" spans="2:65" s="1" customFormat="1" ht="16.5" customHeight="1">
      <c r="B194" s="33"/>
      <c r="C194" s="132" t="s">
        <v>8</v>
      </c>
      <c r="D194" s="132" t="s">
        <v>170</v>
      </c>
      <c r="E194" s="133" t="s">
        <v>304</v>
      </c>
      <c r="F194" s="134" t="s">
        <v>305</v>
      </c>
      <c r="G194" s="135" t="s">
        <v>173</v>
      </c>
      <c r="H194" s="136">
        <v>792</v>
      </c>
      <c r="I194" s="137"/>
      <c r="J194" s="138">
        <f>ROUND(I194*H194,2)</f>
        <v>0</v>
      </c>
      <c r="K194" s="134" t="s">
        <v>174</v>
      </c>
      <c r="L194" s="33"/>
      <c r="M194" s="139" t="s">
        <v>19</v>
      </c>
      <c r="N194" s="140" t="s">
        <v>46</v>
      </c>
      <c r="P194" s="141">
        <f>O194*H194</f>
        <v>0</v>
      </c>
      <c r="Q194" s="141">
        <v>0</v>
      </c>
      <c r="R194" s="141">
        <f>Q194*H194</f>
        <v>0</v>
      </c>
      <c r="S194" s="141">
        <v>0</v>
      </c>
      <c r="T194" s="142">
        <f>S194*H194</f>
        <v>0</v>
      </c>
      <c r="AR194" s="143" t="s">
        <v>175</v>
      </c>
      <c r="AT194" s="143" t="s">
        <v>170</v>
      </c>
      <c r="AU194" s="143" t="s">
        <v>90</v>
      </c>
      <c r="AY194" s="18" t="s">
        <v>167</v>
      </c>
      <c r="BE194" s="144">
        <f>IF(N194="základní",J194,0)</f>
        <v>0</v>
      </c>
      <c r="BF194" s="144">
        <f>IF(N194="snížená",J194,0)</f>
        <v>0</v>
      </c>
      <c r="BG194" s="144">
        <f>IF(N194="zákl. přenesená",J194,0)</f>
        <v>0</v>
      </c>
      <c r="BH194" s="144">
        <f>IF(N194="sníž. přenesená",J194,0)</f>
        <v>0</v>
      </c>
      <c r="BI194" s="144">
        <f>IF(N194="nulová",J194,0)</f>
        <v>0</v>
      </c>
      <c r="BJ194" s="18" t="s">
        <v>90</v>
      </c>
      <c r="BK194" s="144">
        <f>ROUND(I194*H194,2)</f>
        <v>0</v>
      </c>
      <c r="BL194" s="18" t="s">
        <v>175</v>
      </c>
      <c r="BM194" s="143" t="s">
        <v>306</v>
      </c>
    </row>
    <row r="195" spans="2:47" s="1" customFormat="1" ht="11.25">
      <c r="B195" s="33"/>
      <c r="D195" s="145" t="s">
        <v>177</v>
      </c>
      <c r="F195" s="146" t="s">
        <v>307</v>
      </c>
      <c r="I195" s="147"/>
      <c r="L195" s="33"/>
      <c r="M195" s="148"/>
      <c r="T195" s="54"/>
      <c r="AT195" s="18" t="s">
        <v>177</v>
      </c>
      <c r="AU195" s="18" t="s">
        <v>90</v>
      </c>
    </row>
    <row r="196" spans="2:51" s="12" customFormat="1" ht="11.25">
      <c r="B196" s="149"/>
      <c r="D196" s="150" t="s">
        <v>179</v>
      </c>
      <c r="E196" s="151" t="s">
        <v>19</v>
      </c>
      <c r="F196" s="152" t="s">
        <v>308</v>
      </c>
      <c r="H196" s="151" t="s">
        <v>19</v>
      </c>
      <c r="I196" s="153"/>
      <c r="L196" s="149"/>
      <c r="M196" s="154"/>
      <c r="T196" s="155"/>
      <c r="AT196" s="151" t="s">
        <v>179</v>
      </c>
      <c r="AU196" s="151" t="s">
        <v>90</v>
      </c>
      <c r="AV196" s="12" t="s">
        <v>82</v>
      </c>
      <c r="AW196" s="12" t="s">
        <v>35</v>
      </c>
      <c r="AX196" s="12" t="s">
        <v>74</v>
      </c>
      <c r="AY196" s="151" t="s">
        <v>167</v>
      </c>
    </row>
    <row r="197" spans="2:51" s="13" customFormat="1" ht="11.25">
      <c r="B197" s="156"/>
      <c r="D197" s="150" t="s">
        <v>179</v>
      </c>
      <c r="E197" s="157" t="s">
        <v>19</v>
      </c>
      <c r="F197" s="158" t="s">
        <v>291</v>
      </c>
      <c r="H197" s="159">
        <v>792</v>
      </c>
      <c r="I197" s="160"/>
      <c r="L197" s="156"/>
      <c r="M197" s="161"/>
      <c r="T197" s="162"/>
      <c r="AT197" s="157" t="s">
        <v>179</v>
      </c>
      <c r="AU197" s="157" t="s">
        <v>90</v>
      </c>
      <c r="AV197" s="13" t="s">
        <v>90</v>
      </c>
      <c r="AW197" s="13" t="s">
        <v>35</v>
      </c>
      <c r="AX197" s="13" t="s">
        <v>74</v>
      </c>
      <c r="AY197" s="157" t="s">
        <v>167</v>
      </c>
    </row>
    <row r="198" spans="2:51" s="14" customFormat="1" ht="11.25">
      <c r="B198" s="163"/>
      <c r="D198" s="150" t="s">
        <v>179</v>
      </c>
      <c r="E198" s="164" t="s">
        <v>19</v>
      </c>
      <c r="F198" s="165" t="s">
        <v>200</v>
      </c>
      <c r="H198" s="166">
        <v>792</v>
      </c>
      <c r="I198" s="167"/>
      <c r="L198" s="163"/>
      <c r="M198" s="168"/>
      <c r="T198" s="169"/>
      <c r="AT198" s="164" t="s">
        <v>179</v>
      </c>
      <c r="AU198" s="164" t="s">
        <v>90</v>
      </c>
      <c r="AV198" s="14" t="s">
        <v>175</v>
      </c>
      <c r="AW198" s="14" t="s">
        <v>35</v>
      </c>
      <c r="AX198" s="14" t="s">
        <v>82</v>
      </c>
      <c r="AY198" s="164" t="s">
        <v>167</v>
      </c>
    </row>
    <row r="199" spans="2:65" s="1" customFormat="1" ht="24.2" customHeight="1">
      <c r="B199" s="33"/>
      <c r="C199" s="132" t="s">
        <v>309</v>
      </c>
      <c r="D199" s="132" t="s">
        <v>170</v>
      </c>
      <c r="E199" s="133" t="s">
        <v>310</v>
      </c>
      <c r="F199" s="134" t="s">
        <v>311</v>
      </c>
      <c r="G199" s="135" t="s">
        <v>312</v>
      </c>
      <c r="H199" s="136">
        <v>12</v>
      </c>
      <c r="I199" s="137"/>
      <c r="J199" s="138">
        <f>ROUND(I199*H199,2)</f>
        <v>0</v>
      </c>
      <c r="K199" s="134" t="s">
        <v>174</v>
      </c>
      <c r="L199" s="33"/>
      <c r="M199" s="139" t="s">
        <v>19</v>
      </c>
      <c r="N199" s="140" t="s">
        <v>46</v>
      </c>
      <c r="P199" s="141">
        <f>O199*H199</f>
        <v>0</v>
      </c>
      <c r="Q199" s="141">
        <v>0</v>
      </c>
      <c r="R199" s="141">
        <f>Q199*H199</f>
        <v>0</v>
      </c>
      <c r="S199" s="141">
        <v>0</v>
      </c>
      <c r="T199" s="142">
        <f>S199*H199</f>
        <v>0</v>
      </c>
      <c r="AR199" s="143" t="s">
        <v>175</v>
      </c>
      <c r="AT199" s="143" t="s">
        <v>170</v>
      </c>
      <c r="AU199" s="143" t="s">
        <v>90</v>
      </c>
      <c r="AY199" s="18" t="s">
        <v>167</v>
      </c>
      <c r="BE199" s="144">
        <f>IF(N199="základní",J199,0)</f>
        <v>0</v>
      </c>
      <c r="BF199" s="144">
        <f>IF(N199="snížená",J199,0)</f>
        <v>0</v>
      </c>
      <c r="BG199" s="144">
        <f>IF(N199="zákl. přenesená",J199,0)</f>
        <v>0</v>
      </c>
      <c r="BH199" s="144">
        <f>IF(N199="sníž. přenesená",J199,0)</f>
        <v>0</v>
      </c>
      <c r="BI199" s="144">
        <f>IF(N199="nulová",J199,0)</f>
        <v>0</v>
      </c>
      <c r="BJ199" s="18" t="s">
        <v>90</v>
      </c>
      <c r="BK199" s="144">
        <f>ROUND(I199*H199,2)</f>
        <v>0</v>
      </c>
      <c r="BL199" s="18" t="s">
        <v>175</v>
      </c>
      <c r="BM199" s="143" t="s">
        <v>313</v>
      </c>
    </row>
    <row r="200" spans="2:47" s="1" customFormat="1" ht="11.25">
      <c r="B200" s="33"/>
      <c r="D200" s="145" t="s">
        <v>177</v>
      </c>
      <c r="F200" s="146" t="s">
        <v>314</v>
      </c>
      <c r="I200" s="147"/>
      <c r="L200" s="33"/>
      <c r="M200" s="148"/>
      <c r="T200" s="54"/>
      <c r="AT200" s="18" t="s">
        <v>177</v>
      </c>
      <c r="AU200" s="18" t="s">
        <v>90</v>
      </c>
    </row>
    <row r="201" spans="2:51" s="12" customFormat="1" ht="11.25">
      <c r="B201" s="149"/>
      <c r="D201" s="150" t="s">
        <v>179</v>
      </c>
      <c r="E201" s="151" t="s">
        <v>19</v>
      </c>
      <c r="F201" s="152" t="s">
        <v>271</v>
      </c>
      <c r="H201" s="151" t="s">
        <v>19</v>
      </c>
      <c r="I201" s="153"/>
      <c r="L201" s="149"/>
      <c r="M201" s="154"/>
      <c r="T201" s="155"/>
      <c r="AT201" s="151" t="s">
        <v>179</v>
      </c>
      <c r="AU201" s="151" t="s">
        <v>90</v>
      </c>
      <c r="AV201" s="12" t="s">
        <v>82</v>
      </c>
      <c r="AW201" s="12" t="s">
        <v>35</v>
      </c>
      <c r="AX201" s="12" t="s">
        <v>74</v>
      </c>
      <c r="AY201" s="151" t="s">
        <v>167</v>
      </c>
    </row>
    <row r="202" spans="2:51" s="13" customFormat="1" ht="11.25">
      <c r="B202" s="156"/>
      <c r="D202" s="150" t="s">
        <v>179</v>
      </c>
      <c r="E202" s="157" t="s">
        <v>19</v>
      </c>
      <c r="F202" s="158" t="s">
        <v>315</v>
      </c>
      <c r="H202" s="159">
        <v>8</v>
      </c>
      <c r="I202" s="160"/>
      <c r="L202" s="156"/>
      <c r="M202" s="161"/>
      <c r="T202" s="162"/>
      <c r="AT202" s="157" t="s">
        <v>179</v>
      </c>
      <c r="AU202" s="157" t="s">
        <v>90</v>
      </c>
      <c r="AV202" s="13" t="s">
        <v>90</v>
      </c>
      <c r="AW202" s="13" t="s">
        <v>35</v>
      </c>
      <c r="AX202" s="13" t="s">
        <v>74</v>
      </c>
      <c r="AY202" s="157" t="s">
        <v>167</v>
      </c>
    </row>
    <row r="203" spans="2:51" s="13" customFormat="1" ht="11.25">
      <c r="B203" s="156"/>
      <c r="D203" s="150" t="s">
        <v>179</v>
      </c>
      <c r="E203" s="157" t="s">
        <v>19</v>
      </c>
      <c r="F203" s="158" t="s">
        <v>316</v>
      </c>
      <c r="H203" s="159">
        <v>1</v>
      </c>
      <c r="I203" s="160"/>
      <c r="L203" s="156"/>
      <c r="M203" s="161"/>
      <c r="T203" s="162"/>
      <c r="AT203" s="157" t="s">
        <v>179</v>
      </c>
      <c r="AU203" s="157" t="s">
        <v>90</v>
      </c>
      <c r="AV203" s="13" t="s">
        <v>90</v>
      </c>
      <c r="AW203" s="13" t="s">
        <v>35</v>
      </c>
      <c r="AX203" s="13" t="s">
        <v>74</v>
      </c>
      <c r="AY203" s="157" t="s">
        <v>167</v>
      </c>
    </row>
    <row r="204" spans="2:51" s="12" customFormat="1" ht="11.25">
      <c r="B204" s="149"/>
      <c r="D204" s="150" t="s">
        <v>179</v>
      </c>
      <c r="E204" s="151" t="s">
        <v>19</v>
      </c>
      <c r="F204" s="152" t="s">
        <v>317</v>
      </c>
      <c r="H204" s="151" t="s">
        <v>19</v>
      </c>
      <c r="I204" s="153"/>
      <c r="L204" s="149"/>
      <c r="M204" s="154"/>
      <c r="T204" s="155"/>
      <c r="AT204" s="151" t="s">
        <v>179</v>
      </c>
      <c r="AU204" s="151" t="s">
        <v>90</v>
      </c>
      <c r="AV204" s="12" t="s">
        <v>82</v>
      </c>
      <c r="AW204" s="12" t="s">
        <v>35</v>
      </c>
      <c r="AX204" s="12" t="s">
        <v>74</v>
      </c>
      <c r="AY204" s="151" t="s">
        <v>167</v>
      </c>
    </row>
    <row r="205" spans="2:51" s="13" customFormat="1" ht="11.25">
      <c r="B205" s="156"/>
      <c r="D205" s="150" t="s">
        <v>179</v>
      </c>
      <c r="E205" s="157" t="s">
        <v>19</v>
      </c>
      <c r="F205" s="158" t="s">
        <v>318</v>
      </c>
      <c r="H205" s="159">
        <v>3</v>
      </c>
      <c r="I205" s="160"/>
      <c r="L205" s="156"/>
      <c r="M205" s="161"/>
      <c r="T205" s="162"/>
      <c r="AT205" s="157" t="s">
        <v>179</v>
      </c>
      <c r="AU205" s="157" t="s">
        <v>90</v>
      </c>
      <c r="AV205" s="13" t="s">
        <v>90</v>
      </c>
      <c r="AW205" s="13" t="s">
        <v>35</v>
      </c>
      <c r="AX205" s="13" t="s">
        <v>74</v>
      </c>
      <c r="AY205" s="157" t="s">
        <v>167</v>
      </c>
    </row>
    <row r="206" spans="2:51" s="14" customFormat="1" ht="11.25">
      <c r="B206" s="163"/>
      <c r="D206" s="150" t="s">
        <v>179</v>
      </c>
      <c r="E206" s="164" t="s">
        <v>19</v>
      </c>
      <c r="F206" s="165" t="s">
        <v>200</v>
      </c>
      <c r="H206" s="166">
        <v>12</v>
      </c>
      <c r="I206" s="167"/>
      <c r="L206" s="163"/>
      <c r="M206" s="168"/>
      <c r="T206" s="169"/>
      <c r="AT206" s="164" t="s">
        <v>179</v>
      </c>
      <c r="AU206" s="164" t="s">
        <v>90</v>
      </c>
      <c r="AV206" s="14" t="s">
        <v>175</v>
      </c>
      <c r="AW206" s="14" t="s">
        <v>35</v>
      </c>
      <c r="AX206" s="14" t="s">
        <v>82</v>
      </c>
      <c r="AY206" s="164" t="s">
        <v>167</v>
      </c>
    </row>
    <row r="207" spans="2:65" s="1" customFormat="1" ht="24.2" customHeight="1">
      <c r="B207" s="33"/>
      <c r="C207" s="132" t="s">
        <v>319</v>
      </c>
      <c r="D207" s="132" t="s">
        <v>170</v>
      </c>
      <c r="E207" s="133" t="s">
        <v>320</v>
      </c>
      <c r="F207" s="134" t="s">
        <v>321</v>
      </c>
      <c r="G207" s="135" t="s">
        <v>312</v>
      </c>
      <c r="H207" s="136">
        <v>8</v>
      </c>
      <c r="I207" s="137"/>
      <c r="J207" s="138">
        <f>ROUND(I207*H207,2)</f>
        <v>0</v>
      </c>
      <c r="K207" s="134" t="s">
        <v>174</v>
      </c>
      <c r="L207" s="33"/>
      <c r="M207" s="139" t="s">
        <v>19</v>
      </c>
      <c r="N207" s="140" t="s">
        <v>46</v>
      </c>
      <c r="P207" s="141">
        <f>O207*H207</f>
        <v>0</v>
      </c>
      <c r="Q207" s="141">
        <v>0</v>
      </c>
      <c r="R207" s="141">
        <f>Q207*H207</f>
        <v>0</v>
      </c>
      <c r="S207" s="141">
        <v>0</v>
      </c>
      <c r="T207" s="142">
        <f>S207*H207</f>
        <v>0</v>
      </c>
      <c r="AR207" s="143" t="s">
        <v>175</v>
      </c>
      <c r="AT207" s="143" t="s">
        <v>170</v>
      </c>
      <c r="AU207" s="143" t="s">
        <v>90</v>
      </c>
      <c r="AY207" s="18" t="s">
        <v>167</v>
      </c>
      <c r="BE207" s="144">
        <f>IF(N207="základní",J207,0)</f>
        <v>0</v>
      </c>
      <c r="BF207" s="144">
        <f>IF(N207="snížená",J207,0)</f>
        <v>0</v>
      </c>
      <c r="BG207" s="144">
        <f>IF(N207="zákl. přenesená",J207,0)</f>
        <v>0</v>
      </c>
      <c r="BH207" s="144">
        <f>IF(N207="sníž. přenesená",J207,0)</f>
        <v>0</v>
      </c>
      <c r="BI207" s="144">
        <f>IF(N207="nulová",J207,0)</f>
        <v>0</v>
      </c>
      <c r="BJ207" s="18" t="s">
        <v>90</v>
      </c>
      <c r="BK207" s="144">
        <f>ROUND(I207*H207,2)</f>
        <v>0</v>
      </c>
      <c r="BL207" s="18" t="s">
        <v>175</v>
      </c>
      <c r="BM207" s="143" t="s">
        <v>322</v>
      </c>
    </row>
    <row r="208" spans="2:47" s="1" customFormat="1" ht="11.25">
      <c r="B208" s="33"/>
      <c r="D208" s="145" t="s">
        <v>177</v>
      </c>
      <c r="F208" s="146" t="s">
        <v>323</v>
      </c>
      <c r="I208" s="147"/>
      <c r="L208" s="33"/>
      <c r="M208" s="148"/>
      <c r="T208" s="54"/>
      <c r="AT208" s="18" t="s">
        <v>177</v>
      </c>
      <c r="AU208" s="18" t="s">
        <v>90</v>
      </c>
    </row>
    <row r="209" spans="2:51" s="12" customFormat="1" ht="11.25">
      <c r="B209" s="149"/>
      <c r="D209" s="150" t="s">
        <v>179</v>
      </c>
      <c r="E209" s="151" t="s">
        <v>19</v>
      </c>
      <c r="F209" s="152" t="s">
        <v>271</v>
      </c>
      <c r="H209" s="151" t="s">
        <v>19</v>
      </c>
      <c r="I209" s="153"/>
      <c r="L209" s="149"/>
      <c r="M209" s="154"/>
      <c r="T209" s="155"/>
      <c r="AT209" s="151" t="s">
        <v>179</v>
      </c>
      <c r="AU209" s="151" t="s">
        <v>90</v>
      </c>
      <c r="AV209" s="12" t="s">
        <v>82</v>
      </c>
      <c r="AW209" s="12" t="s">
        <v>35</v>
      </c>
      <c r="AX209" s="12" t="s">
        <v>74</v>
      </c>
      <c r="AY209" s="151" t="s">
        <v>167</v>
      </c>
    </row>
    <row r="210" spans="2:51" s="13" customFormat="1" ht="11.25">
      <c r="B210" s="156"/>
      <c r="D210" s="150" t="s">
        <v>179</v>
      </c>
      <c r="E210" s="157" t="s">
        <v>19</v>
      </c>
      <c r="F210" s="158" t="s">
        <v>324</v>
      </c>
      <c r="H210" s="159">
        <v>3</v>
      </c>
      <c r="I210" s="160"/>
      <c r="L210" s="156"/>
      <c r="M210" s="161"/>
      <c r="T210" s="162"/>
      <c r="AT210" s="157" t="s">
        <v>179</v>
      </c>
      <c r="AU210" s="157" t="s">
        <v>90</v>
      </c>
      <c r="AV210" s="13" t="s">
        <v>90</v>
      </c>
      <c r="AW210" s="13" t="s">
        <v>35</v>
      </c>
      <c r="AX210" s="13" t="s">
        <v>74</v>
      </c>
      <c r="AY210" s="157" t="s">
        <v>167</v>
      </c>
    </row>
    <row r="211" spans="2:51" s="12" customFormat="1" ht="11.25">
      <c r="B211" s="149"/>
      <c r="D211" s="150" t="s">
        <v>179</v>
      </c>
      <c r="E211" s="151" t="s">
        <v>19</v>
      </c>
      <c r="F211" s="152" t="s">
        <v>317</v>
      </c>
      <c r="H211" s="151" t="s">
        <v>19</v>
      </c>
      <c r="I211" s="153"/>
      <c r="L211" s="149"/>
      <c r="M211" s="154"/>
      <c r="T211" s="155"/>
      <c r="AT211" s="151" t="s">
        <v>179</v>
      </c>
      <c r="AU211" s="151" t="s">
        <v>90</v>
      </c>
      <c r="AV211" s="12" t="s">
        <v>82</v>
      </c>
      <c r="AW211" s="12" t="s">
        <v>35</v>
      </c>
      <c r="AX211" s="12" t="s">
        <v>74</v>
      </c>
      <c r="AY211" s="151" t="s">
        <v>167</v>
      </c>
    </row>
    <row r="212" spans="2:51" s="13" customFormat="1" ht="11.25">
      <c r="B212" s="156"/>
      <c r="D212" s="150" t="s">
        <v>179</v>
      </c>
      <c r="E212" s="157" t="s">
        <v>19</v>
      </c>
      <c r="F212" s="158" t="s">
        <v>325</v>
      </c>
      <c r="H212" s="159">
        <v>2</v>
      </c>
      <c r="I212" s="160"/>
      <c r="L212" s="156"/>
      <c r="M212" s="161"/>
      <c r="T212" s="162"/>
      <c r="AT212" s="157" t="s">
        <v>179</v>
      </c>
      <c r="AU212" s="157" t="s">
        <v>90</v>
      </c>
      <c r="AV212" s="13" t="s">
        <v>90</v>
      </c>
      <c r="AW212" s="13" t="s">
        <v>35</v>
      </c>
      <c r="AX212" s="13" t="s">
        <v>74</v>
      </c>
      <c r="AY212" s="157" t="s">
        <v>167</v>
      </c>
    </row>
    <row r="213" spans="2:51" s="13" customFormat="1" ht="11.25">
      <c r="B213" s="156"/>
      <c r="D213" s="150" t="s">
        <v>179</v>
      </c>
      <c r="E213" s="157" t="s">
        <v>19</v>
      </c>
      <c r="F213" s="158" t="s">
        <v>318</v>
      </c>
      <c r="H213" s="159">
        <v>3</v>
      </c>
      <c r="I213" s="160"/>
      <c r="L213" s="156"/>
      <c r="M213" s="161"/>
      <c r="T213" s="162"/>
      <c r="AT213" s="157" t="s">
        <v>179</v>
      </c>
      <c r="AU213" s="157" t="s">
        <v>90</v>
      </c>
      <c r="AV213" s="13" t="s">
        <v>90</v>
      </c>
      <c r="AW213" s="13" t="s">
        <v>35</v>
      </c>
      <c r="AX213" s="13" t="s">
        <v>74</v>
      </c>
      <c r="AY213" s="157" t="s">
        <v>167</v>
      </c>
    </row>
    <row r="214" spans="2:51" s="14" customFormat="1" ht="11.25">
      <c r="B214" s="163"/>
      <c r="D214" s="150" t="s">
        <v>179</v>
      </c>
      <c r="E214" s="164" t="s">
        <v>19</v>
      </c>
      <c r="F214" s="165" t="s">
        <v>200</v>
      </c>
      <c r="H214" s="166">
        <v>8</v>
      </c>
      <c r="I214" s="167"/>
      <c r="L214" s="163"/>
      <c r="M214" s="168"/>
      <c r="T214" s="169"/>
      <c r="AT214" s="164" t="s">
        <v>179</v>
      </c>
      <c r="AU214" s="164" t="s">
        <v>90</v>
      </c>
      <c r="AV214" s="14" t="s">
        <v>175</v>
      </c>
      <c r="AW214" s="14" t="s">
        <v>35</v>
      </c>
      <c r="AX214" s="14" t="s">
        <v>82</v>
      </c>
      <c r="AY214" s="164" t="s">
        <v>167</v>
      </c>
    </row>
    <row r="215" spans="2:65" s="1" customFormat="1" ht="24.2" customHeight="1">
      <c r="B215" s="33"/>
      <c r="C215" s="132" t="s">
        <v>326</v>
      </c>
      <c r="D215" s="132" t="s">
        <v>170</v>
      </c>
      <c r="E215" s="133" t="s">
        <v>327</v>
      </c>
      <c r="F215" s="134" t="s">
        <v>328</v>
      </c>
      <c r="G215" s="135" t="s">
        <v>312</v>
      </c>
      <c r="H215" s="136">
        <v>9</v>
      </c>
      <c r="I215" s="137"/>
      <c r="J215" s="138">
        <f>ROUND(I215*H215,2)</f>
        <v>0</v>
      </c>
      <c r="K215" s="134" t="s">
        <v>174</v>
      </c>
      <c r="L215" s="33"/>
      <c r="M215" s="139" t="s">
        <v>19</v>
      </c>
      <c r="N215" s="140" t="s">
        <v>46</v>
      </c>
      <c r="P215" s="141">
        <f>O215*H215</f>
        <v>0</v>
      </c>
      <c r="Q215" s="141">
        <v>0</v>
      </c>
      <c r="R215" s="141">
        <f>Q215*H215</f>
        <v>0</v>
      </c>
      <c r="S215" s="141">
        <v>0</v>
      </c>
      <c r="T215" s="142">
        <f>S215*H215</f>
        <v>0</v>
      </c>
      <c r="AR215" s="143" t="s">
        <v>175</v>
      </c>
      <c r="AT215" s="143" t="s">
        <v>170</v>
      </c>
      <c r="AU215" s="143" t="s">
        <v>90</v>
      </c>
      <c r="AY215" s="18" t="s">
        <v>167</v>
      </c>
      <c r="BE215" s="144">
        <f>IF(N215="základní",J215,0)</f>
        <v>0</v>
      </c>
      <c r="BF215" s="144">
        <f>IF(N215="snížená",J215,0)</f>
        <v>0</v>
      </c>
      <c r="BG215" s="144">
        <f>IF(N215="zákl. přenesená",J215,0)</f>
        <v>0</v>
      </c>
      <c r="BH215" s="144">
        <f>IF(N215="sníž. přenesená",J215,0)</f>
        <v>0</v>
      </c>
      <c r="BI215" s="144">
        <f>IF(N215="nulová",J215,0)</f>
        <v>0</v>
      </c>
      <c r="BJ215" s="18" t="s">
        <v>90</v>
      </c>
      <c r="BK215" s="144">
        <f>ROUND(I215*H215,2)</f>
        <v>0</v>
      </c>
      <c r="BL215" s="18" t="s">
        <v>175</v>
      </c>
      <c r="BM215" s="143" t="s">
        <v>329</v>
      </c>
    </row>
    <row r="216" spans="2:47" s="1" customFormat="1" ht="11.25">
      <c r="B216" s="33"/>
      <c r="D216" s="145" t="s">
        <v>177</v>
      </c>
      <c r="F216" s="146" t="s">
        <v>330</v>
      </c>
      <c r="I216" s="147"/>
      <c r="L216" s="33"/>
      <c r="M216" s="148"/>
      <c r="T216" s="54"/>
      <c r="AT216" s="18" t="s">
        <v>177</v>
      </c>
      <c r="AU216" s="18" t="s">
        <v>90</v>
      </c>
    </row>
    <row r="217" spans="2:51" s="12" customFormat="1" ht="11.25">
      <c r="B217" s="149"/>
      <c r="D217" s="150" t="s">
        <v>179</v>
      </c>
      <c r="E217" s="151" t="s">
        <v>19</v>
      </c>
      <c r="F217" s="152" t="s">
        <v>271</v>
      </c>
      <c r="H217" s="151" t="s">
        <v>19</v>
      </c>
      <c r="I217" s="153"/>
      <c r="L217" s="149"/>
      <c r="M217" s="154"/>
      <c r="T217" s="155"/>
      <c r="AT217" s="151" t="s">
        <v>179</v>
      </c>
      <c r="AU217" s="151" t="s">
        <v>90</v>
      </c>
      <c r="AV217" s="12" t="s">
        <v>82</v>
      </c>
      <c r="AW217" s="12" t="s">
        <v>35</v>
      </c>
      <c r="AX217" s="12" t="s">
        <v>74</v>
      </c>
      <c r="AY217" s="151" t="s">
        <v>167</v>
      </c>
    </row>
    <row r="218" spans="2:51" s="13" customFormat="1" ht="11.25">
      <c r="B218" s="156"/>
      <c r="D218" s="150" t="s">
        <v>179</v>
      </c>
      <c r="E218" s="157" t="s">
        <v>19</v>
      </c>
      <c r="F218" s="158" t="s">
        <v>331</v>
      </c>
      <c r="H218" s="159">
        <v>3</v>
      </c>
      <c r="I218" s="160"/>
      <c r="L218" s="156"/>
      <c r="M218" s="161"/>
      <c r="T218" s="162"/>
      <c r="AT218" s="157" t="s">
        <v>179</v>
      </c>
      <c r="AU218" s="157" t="s">
        <v>90</v>
      </c>
      <c r="AV218" s="13" t="s">
        <v>90</v>
      </c>
      <c r="AW218" s="13" t="s">
        <v>35</v>
      </c>
      <c r="AX218" s="13" t="s">
        <v>74</v>
      </c>
      <c r="AY218" s="157" t="s">
        <v>167</v>
      </c>
    </row>
    <row r="219" spans="2:51" s="13" customFormat="1" ht="11.25">
      <c r="B219" s="156"/>
      <c r="D219" s="150" t="s">
        <v>179</v>
      </c>
      <c r="E219" s="157" t="s">
        <v>19</v>
      </c>
      <c r="F219" s="158" t="s">
        <v>332</v>
      </c>
      <c r="H219" s="159">
        <v>1</v>
      </c>
      <c r="I219" s="160"/>
      <c r="L219" s="156"/>
      <c r="M219" s="161"/>
      <c r="T219" s="162"/>
      <c r="AT219" s="157" t="s">
        <v>179</v>
      </c>
      <c r="AU219" s="157" t="s">
        <v>90</v>
      </c>
      <c r="AV219" s="13" t="s">
        <v>90</v>
      </c>
      <c r="AW219" s="13" t="s">
        <v>35</v>
      </c>
      <c r="AX219" s="13" t="s">
        <v>74</v>
      </c>
      <c r="AY219" s="157" t="s">
        <v>167</v>
      </c>
    </row>
    <row r="220" spans="2:51" s="13" customFormat="1" ht="11.25">
      <c r="B220" s="156"/>
      <c r="D220" s="150" t="s">
        <v>179</v>
      </c>
      <c r="E220" s="157" t="s">
        <v>19</v>
      </c>
      <c r="F220" s="158" t="s">
        <v>333</v>
      </c>
      <c r="H220" s="159">
        <v>2</v>
      </c>
      <c r="I220" s="160"/>
      <c r="L220" s="156"/>
      <c r="M220" s="161"/>
      <c r="T220" s="162"/>
      <c r="AT220" s="157" t="s">
        <v>179</v>
      </c>
      <c r="AU220" s="157" t="s">
        <v>90</v>
      </c>
      <c r="AV220" s="13" t="s">
        <v>90</v>
      </c>
      <c r="AW220" s="13" t="s">
        <v>35</v>
      </c>
      <c r="AX220" s="13" t="s">
        <v>74</v>
      </c>
      <c r="AY220" s="157" t="s">
        <v>167</v>
      </c>
    </row>
    <row r="221" spans="2:51" s="12" customFormat="1" ht="11.25">
      <c r="B221" s="149"/>
      <c r="D221" s="150" t="s">
        <v>179</v>
      </c>
      <c r="E221" s="151" t="s">
        <v>19</v>
      </c>
      <c r="F221" s="152" t="s">
        <v>317</v>
      </c>
      <c r="H221" s="151" t="s">
        <v>19</v>
      </c>
      <c r="I221" s="153"/>
      <c r="L221" s="149"/>
      <c r="M221" s="154"/>
      <c r="T221" s="155"/>
      <c r="AT221" s="151" t="s">
        <v>179</v>
      </c>
      <c r="AU221" s="151" t="s">
        <v>90</v>
      </c>
      <c r="AV221" s="12" t="s">
        <v>82</v>
      </c>
      <c r="AW221" s="12" t="s">
        <v>35</v>
      </c>
      <c r="AX221" s="12" t="s">
        <v>74</v>
      </c>
      <c r="AY221" s="151" t="s">
        <v>167</v>
      </c>
    </row>
    <row r="222" spans="2:51" s="13" customFormat="1" ht="11.25">
      <c r="B222" s="156"/>
      <c r="D222" s="150" t="s">
        <v>179</v>
      </c>
      <c r="E222" s="157" t="s">
        <v>19</v>
      </c>
      <c r="F222" s="158" t="s">
        <v>332</v>
      </c>
      <c r="H222" s="159">
        <v>1</v>
      </c>
      <c r="I222" s="160"/>
      <c r="L222" s="156"/>
      <c r="M222" s="161"/>
      <c r="T222" s="162"/>
      <c r="AT222" s="157" t="s">
        <v>179</v>
      </c>
      <c r="AU222" s="157" t="s">
        <v>90</v>
      </c>
      <c r="AV222" s="13" t="s">
        <v>90</v>
      </c>
      <c r="AW222" s="13" t="s">
        <v>35</v>
      </c>
      <c r="AX222" s="13" t="s">
        <v>74</v>
      </c>
      <c r="AY222" s="157" t="s">
        <v>167</v>
      </c>
    </row>
    <row r="223" spans="2:51" s="13" customFormat="1" ht="11.25">
      <c r="B223" s="156"/>
      <c r="D223" s="150" t="s">
        <v>179</v>
      </c>
      <c r="E223" s="157" t="s">
        <v>19</v>
      </c>
      <c r="F223" s="158" t="s">
        <v>334</v>
      </c>
      <c r="H223" s="159">
        <v>2</v>
      </c>
      <c r="I223" s="160"/>
      <c r="L223" s="156"/>
      <c r="M223" s="161"/>
      <c r="T223" s="162"/>
      <c r="AT223" s="157" t="s">
        <v>179</v>
      </c>
      <c r="AU223" s="157" t="s">
        <v>90</v>
      </c>
      <c r="AV223" s="13" t="s">
        <v>90</v>
      </c>
      <c r="AW223" s="13" t="s">
        <v>35</v>
      </c>
      <c r="AX223" s="13" t="s">
        <v>74</v>
      </c>
      <c r="AY223" s="157" t="s">
        <v>167</v>
      </c>
    </row>
    <row r="224" spans="2:51" s="14" customFormat="1" ht="11.25">
      <c r="B224" s="163"/>
      <c r="D224" s="150" t="s">
        <v>179</v>
      </c>
      <c r="E224" s="164" t="s">
        <v>19</v>
      </c>
      <c r="F224" s="165" t="s">
        <v>200</v>
      </c>
      <c r="H224" s="166">
        <v>9</v>
      </c>
      <c r="I224" s="167"/>
      <c r="L224" s="163"/>
      <c r="M224" s="168"/>
      <c r="T224" s="169"/>
      <c r="AT224" s="164" t="s">
        <v>179</v>
      </c>
      <c r="AU224" s="164" t="s">
        <v>90</v>
      </c>
      <c r="AV224" s="14" t="s">
        <v>175</v>
      </c>
      <c r="AW224" s="14" t="s">
        <v>35</v>
      </c>
      <c r="AX224" s="14" t="s">
        <v>82</v>
      </c>
      <c r="AY224" s="164" t="s">
        <v>167</v>
      </c>
    </row>
    <row r="225" spans="2:65" s="1" customFormat="1" ht="21.75" customHeight="1">
      <c r="B225" s="33"/>
      <c r="C225" s="132" t="s">
        <v>335</v>
      </c>
      <c r="D225" s="132" t="s">
        <v>170</v>
      </c>
      <c r="E225" s="133" t="s">
        <v>336</v>
      </c>
      <c r="F225" s="134" t="s">
        <v>337</v>
      </c>
      <c r="G225" s="135" t="s">
        <v>173</v>
      </c>
      <c r="H225" s="136">
        <v>15.36</v>
      </c>
      <c r="I225" s="137"/>
      <c r="J225" s="138">
        <f>ROUND(I225*H225,2)</f>
        <v>0</v>
      </c>
      <c r="K225" s="134" t="s">
        <v>174</v>
      </c>
      <c r="L225" s="33"/>
      <c r="M225" s="139" t="s">
        <v>19</v>
      </c>
      <c r="N225" s="140" t="s">
        <v>46</v>
      </c>
      <c r="P225" s="141">
        <f>O225*H225</f>
        <v>0</v>
      </c>
      <c r="Q225" s="141">
        <v>0</v>
      </c>
      <c r="R225" s="141">
        <f>Q225*H225</f>
        <v>0</v>
      </c>
      <c r="S225" s="141">
        <v>0.059</v>
      </c>
      <c r="T225" s="142">
        <f>S225*H225</f>
        <v>0.9062399999999999</v>
      </c>
      <c r="AR225" s="143" t="s">
        <v>175</v>
      </c>
      <c r="AT225" s="143" t="s">
        <v>170</v>
      </c>
      <c r="AU225" s="143" t="s">
        <v>90</v>
      </c>
      <c r="AY225" s="18" t="s">
        <v>167</v>
      </c>
      <c r="BE225" s="144">
        <f>IF(N225="základní",J225,0)</f>
        <v>0</v>
      </c>
      <c r="BF225" s="144">
        <f>IF(N225="snížená",J225,0)</f>
        <v>0</v>
      </c>
      <c r="BG225" s="144">
        <f>IF(N225="zákl. přenesená",J225,0)</f>
        <v>0</v>
      </c>
      <c r="BH225" s="144">
        <f>IF(N225="sníž. přenesená",J225,0)</f>
        <v>0</v>
      </c>
      <c r="BI225" s="144">
        <f>IF(N225="nulová",J225,0)</f>
        <v>0</v>
      </c>
      <c r="BJ225" s="18" t="s">
        <v>90</v>
      </c>
      <c r="BK225" s="144">
        <f>ROUND(I225*H225,2)</f>
        <v>0</v>
      </c>
      <c r="BL225" s="18" t="s">
        <v>175</v>
      </c>
      <c r="BM225" s="143" t="s">
        <v>338</v>
      </c>
    </row>
    <row r="226" spans="2:47" s="1" customFormat="1" ht="11.25">
      <c r="B226" s="33"/>
      <c r="D226" s="145" t="s">
        <v>177</v>
      </c>
      <c r="F226" s="146" t="s">
        <v>339</v>
      </c>
      <c r="I226" s="147"/>
      <c r="L226" s="33"/>
      <c r="M226" s="148"/>
      <c r="T226" s="54"/>
      <c r="AT226" s="18" t="s">
        <v>177</v>
      </c>
      <c r="AU226" s="18" t="s">
        <v>90</v>
      </c>
    </row>
    <row r="227" spans="2:51" s="12" customFormat="1" ht="11.25">
      <c r="B227" s="149"/>
      <c r="D227" s="150" t="s">
        <v>179</v>
      </c>
      <c r="E227" s="151" t="s">
        <v>19</v>
      </c>
      <c r="F227" s="152" t="s">
        <v>271</v>
      </c>
      <c r="H227" s="151" t="s">
        <v>19</v>
      </c>
      <c r="I227" s="153"/>
      <c r="L227" s="149"/>
      <c r="M227" s="154"/>
      <c r="T227" s="155"/>
      <c r="AT227" s="151" t="s">
        <v>179</v>
      </c>
      <c r="AU227" s="151" t="s">
        <v>90</v>
      </c>
      <c r="AV227" s="12" t="s">
        <v>82</v>
      </c>
      <c r="AW227" s="12" t="s">
        <v>35</v>
      </c>
      <c r="AX227" s="12" t="s">
        <v>74</v>
      </c>
      <c r="AY227" s="151" t="s">
        <v>167</v>
      </c>
    </row>
    <row r="228" spans="2:51" s="13" customFormat="1" ht="11.25">
      <c r="B228" s="156"/>
      <c r="D228" s="150" t="s">
        <v>179</v>
      </c>
      <c r="E228" s="157" t="s">
        <v>19</v>
      </c>
      <c r="F228" s="158" t="s">
        <v>340</v>
      </c>
      <c r="H228" s="159">
        <v>5.76</v>
      </c>
      <c r="I228" s="160"/>
      <c r="L228" s="156"/>
      <c r="M228" s="161"/>
      <c r="T228" s="162"/>
      <c r="AT228" s="157" t="s">
        <v>179</v>
      </c>
      <c r="AU228" s="157" t="s">
        <v>90</v>
      </c>
      <c r="AV228" s="13" t="s">
        <v>90</v>
      </c>
      <c r="AW228" s="13" t="s">
        <v>35</v>
      </c>
      <c r="AX228" s="13" t="s">
        <v>74</v>
      </c>
      <c r="AY228" s="157" t="s">
        <v>167</v>
      </c>
    </row>
    <row r="229" spans="2:51" s="12" customFormat="1" ht="11.25">
      <c r="B229" s="149"/>
      <c r="D229" s="150" t="s">
        <v>179</v>
      </c>
      <c r="E229" s="151" t="s">
        <v>19</v>
      </c>
      <c r="F229" s="152" t="s">
        <v>317</v>
      </c>
      <c r="H229" s="151" t="s">
        <v>19</v>
      </c>
      <c r="I229" s="153"/>
      <c r="L229" s="149"/>
      <c r="M229" s="154"/>
      <c r="T229" s="155"/>
      <c r="AT229" s="151" t="s">
        <v>179</v>
      </c>
      <c r="AU229" s="151" t="s">
        <v>90</v>
      </c>
      <c r="AV229" s="12" t="s">
        <v>82</v>
      </c>
      <c r="AW229" s="12" t="s">
        <v>35</v>
      </c>
      <c r="AX229" s="12" t="s">
        <v>74</v>
      </c>
      <c r="AY229" s="151" t="s">
        <v>167</v>
      </c>
    </row>
    <row r="230" spans="2:51" s="13" customFormat="1" ht="11.25">
      <c r="B230" s="156"/>
      <c r="D230" s="150" t="s">
        <v>179</v>
      </c>
      <c r="E230" s="157" t="s">
        <v>19</v>
      </c>
      <c r="F230" s="158" t="s">
        <v>341</v>
      </c>
      <c r="H230" s="159">
        <v>9.6</v>
      </c>
      <c r="I230" s="160"/>
      <c r="L230" s="156"/>
      <c r="M230" s="161"/>
      <c r="T230" s="162"/>
      <c r="AT230" s="157" t="s">
        <v>179</v>
      </c>
      <c r="AU230" s="157" t="s">
        <v>90</v>
      </c>
      <c r="AV230" s="13" t="s">
        <v>90</v>
      </c>
      <c r="AW230" s="13" t="s">
        <v>35</v>
      </c>
      <c r="AX230" s="13" t="s">
        <v>74</v>
      </c>
      <c r="AY230" s="157" t="s">
        <v>167</v>
      </c>
    </row>
    <row r="231" spans="2:51" s="14" customFormat="1" ht="11.25">
      <c r="B231" s="163"/>
      <c r="D231" s="150" t="s">
        <v>179</v>
      </c>
      <c r="E231" s="164" t="s">
        <v>19</v>
      </c>
      <c r="F231" s="165" t="s">
        <v>200</v>
      </c>
      <c r="H231" s="166">
        <v>15.36</v>
      </c>
      <c r="I231" s="167"/>
      <c r="L231" s="163"/>
      <c r="M231" s="168"/>
      <c r="T231" s="169"/>
      <c r="AT231" s="164" t="s">
        <v>179</v>
      </c>
      <c r="AU231" s="164" t="s">
        <v>90</v>
      </c>
      <c r="AV231" s="14" t="s">
        <v>175</v>
      </c>
      <c r="AW231" s="14" t="s">
        <v>35</v>
      </c>
      <c r="AX231" s="14" t="s">
        <v>82</v>
      </c>
      <c r="AY231" s="164" t="s">
        <v>167</v>
      </c>
    </row>
    <row r="232" spans="2:65" s="1" customFormat="1" ht="21.75" customHeight="1">
      <c r="B232" s="33"/>
      <c r="C232" s="132" t="s">
        <v>342</v>
      </c>
      <c r="D232" s="132" t="s">
        <v>170</v>
      </c>
      <c r="E232" s="133" t="s">
        <v>343</v>
      </c>
      <c r="F232" s="134" t="s">
        <v>344</v>
      </c>
      <c r="G232" s="135" t="s">
        <v>173</v>
      </c>
      <c r="H232" s="136">
        <v>22.08</v>
      </c>
      <c r="I232" s="137"/>
      <c r="J232" s="138">
        <f>ROUND(I232*H232,2)</f>
        <v>0</v>
      </c>
      <c r="K232" s="134" t="s">
        <v>174</v>
      </c>
      <c r="L232" s="33"/>
      <c r="M232" s="139" t="s">
        <v>19</v>
      </c>
      <c r="N232" s="140" t="s">
        <v>46</v>
      </c>
      <c r="P232" s="141">
        <f>O232*H232</f>
        <v>0</v>
      </c>
      <c r="Q232" s="141">
        <v>0</v>
      </c>
      <c r="R232" s="141">
        <f>Q232*H232</f>
        <v>0</v>
      </c>
      <c r="S232" s="141">
        <v>0.051</v>
      </c>
      <c r="T232" s="142">
        <f>S232*H232</f>
        <v>1.1260799999999997</v>
      </c>
      <c r="AR232" s="143" t="s">
        <v>175</v>
      </c>
      <c r="AT232" s="143" t="s">
        <v>170</v>
      </c>
      <c r="AU232" s="143" t="s">
        <v>90</v>
      </c>
      <c r="AY232" s="18" t="s">
        <v>167</v>
      </c>
      <c r="BE232" s="144">
        <f>IF(N232="základní",J232,0)</f>
        <v>0</v>
      </c>
      <c r="BF232" s="144">
        <f>IF(N232="snížená",J232,0)</f>
        <v>0</v>
      </c>
      <c r="BG232" s="144">
        <f>IF(N232="zákl. přenesená",J232,0)</f>
        <v>0</v>
      </c>
      <c r="BH232" s="144">
        <f>IF(N232="sníž. přenesená",J232,0)</f>
        <v>0</v>
      </c>
      <c r="BI232" s="144">
        <f>IF(N232="nulová",J232,0)</f>
        <v>0</v>
      </c>
      <c r="BJ232" s="18" t="s">
        <v>90</v>
      </c>
      <c r="BK232" s="144">
        <f>ROUND(I232*H232,2)</f>
        <v>0</v>
      </c>
      <c r="BL232" s="18" t="s">
        <v>175</v>
      </c>
      <c r="BM232" s="143" t="s">
        <v>345</v>
      </c>
    </row>
    <row r="233" spans="2:47" s="1" customFormat="1" ht="11.25">
      <c r="B233" s="33"/>
      <c r="D233" s="145" t="s">
        <v>177</v>
      </c>
      <c r="F233" s="146" t="s">
        <v>346</v>
      </c>
      <c r="I233" s="147"/>
      <c r="L233" s="33"/>
      <c r="M233" s="148"/>
      <c r="T233" s="54"/>
      <c r="AT233" s="18" t="s">
        <v>177</v>
      </c>
      <c r="AU233" s="18" t="s">
        <v>90</v>
      </c>
    </row>
    <row r="234" spans="2:51" s="12" customFormat="1" ht="11.25">
      <c r="B234" s="149"/>
      <c r="D234" s="150" t="s">
        <v>179</v>
      </c>
      <c r="E234" s="151" t="s">
        <v>19</v>
      </c>
      <c r="F234" s="152" t="s">
        <v>271</v>
      </c>
      <c r="H234" s="151" t="s">
        <v>19</v>
      </c>
      <c r="I234" s="153"/>
      <c r="L234" s="149"/>
      <c r="M234" s="154"/>
      <c r="T234" s="155"/>
      <c r="AT234" s="151" t="s">
        <v>179</v>
      </c>
      <c r="AU234" s="151" t="s">
        <v>90</v>
      </c>
      <c r="AV234" s="12" t="s">
        <v>82</v>
      </c>
      <c r="AW234" s="12" t="s">
        <v>35</v>
      </c>
      <c r="AX234" s="12" t="s">
        <v>74</v>
      </c>
      <c r="AY234" s="151" t="s">
        <v>167</v>
      </c>
    </row>
    <row r="235" spans="2:51" s="13" customFormat="1" ht="11.25">
      <c r="B235" s="156"/>
      <c r="D235" s="150" t="s">
        <v>179</v>
      </c>
      <c r="E235" s="157" t="s">
        <v>19</v>
      </c>
      <c r="F235" s="158" t="s">
        <v>347</v>
      </c>
      <c r="H235" s="159">
        <v>6.72</v>
      </c>
      <c r="I235" s="160"/>
      <c r="L235" s="156"/>
      <c r="M235" s="161"/>
      <c r="T235" s="162"/>
      <c r="AT235" s="157" t="s">
        <v>179</v>
      </c>
      <c r="AU235" s="157" t="s">
        <v>90</v>
      </c>
      <c r="AV235" s="13" t="s">
        <v>90</v>
      </c>
      <c r="AW235" s="13" t="s">
        <v>35</v>
      </c>
      <c r="AX235" s="13" t="s">
        <v>74</v>
      </c>
      <c r="AY235" s="157" t="s">
        <v>167</v>
      </c>
    </row>
    <row r="236" spans="2:51" s="13" customFormat="1" ht="11.25">
      <c r="B236" s="156"/>
      <c r="D236" s="150" t="s">
        <v>179</v>
      </c>
      <c r="E236" s="157" t="s">
        <v>19</v>
      </c>
      <c r="F236" s="158" t="s">
        <v>348</v>
      </c>
      <c r="H236" s="159">
        <v>3.84</v>
      </c>
      <c r="I236" s="160"/>
      <c r="L236" s="156"/>
      <c r="M236" s="161"/>
      <c r="T236" s="162"/>
      <c r="AT236" s="157" t="s">
        <v>179</v>
      </c>
      <c r="AU236" s="157" t="s">
        <v>90</v>
      </c>
      <c r="AV236" s="13" t="s">
        <v>90</v>
      </c>
      <c r="AW236" s="13" t="s">
        <v>35</v>
      </c>
      <c r="AX236" s="13" t="s">
        <v>74</v>
      </c>
      <c r="AY236" s="157" t="s">
        <v>167</v>
      </c>
    </row>
    <row r="237" spans="2:51" s="12" customFormat="1" ht="11.25">
      <c r="B237" s="149"/>
      <c r="D237" s="150" t="s">
        <v>179</v>
      </c>
      <c r="E237" s="151" t="s">
        <v>19</v>
      </c>
      <c r="F237" s="152" t="s">
        <v>317</v>
      </c>
      <c r="H237" s="151" t="s">
        <v>19</v>
      </c>
      <c r="I237" s="153"/>
      <c r="L237" s="149"/>
      <c r="M237" s="154"/>
      <c r="T237" s="155"/>
      <c r="AT237" s="151" t="s">
        <v>179</v>
      </c>
      <c r="AU237" s="151" t="s">
        <v>90</v>
      </c>
      <c r="AV237" s="12" t="s">
        <v>82</v>
      </c>
      <c r="AW237" s="12" t="s">
        <v>35</v>
      </c>
      <c r="AX237" s="12" t="s">
        <v>74</v>
      </c>
      <c r="AY237" s="151" t="s">
        <v>167</v>
      </c>
    </row>
    <row r="238" spans="2:51" s="13" customFormat="1" ht="11.25">
      <c r="B238" s="156"/>
      <c r="D238" s="150" t="s">
        <v>179</v>
      </c>
      <c r="E238" s="157" t="s">
        <v>19</v>
      </c>
      <c r="F238" s="158" t="s">
        <v>349</v>
      </c>
      <c r="H238" s="159">
        <v>11.52</v>
      </c>
      <c r="I238" s="160"/>
      <c r="L238" s="156"/>
      <c r="M238" s="161"/>
      <c r="T238" s="162"/>
      <c r="AT238" s="157" t="s">
        <v>179</v>
      </c>
      <c r="AU238" s="157" t="s">
        <v>90</v>
      </c>
      <c r="AV238" s="13" t="s">
        <v>90</v>
      </c>
      <c r="AW238" s="13" t="s">
        <v>35</v>
      </c>
      <c r="AX238" s="13" t="s">
        <v>74</v>
      </c>
      <c r="AY238" s="157" t="s">
        <v>167</v>
      </c>
    </row>
    <row r="239" spans="2:51" s="14" customFormat="1" ht="11.25">
      <c r="B239" s="163"/>
      <c r="D239" s="150" t="s">
        <v>179</v>
      </c>
      <c r="E239" s="164" t="s">
        <v>19</v>
      </c>
      <c r="F239" s="165" t="s">
        <v>200</v>
      </c>
      <c r="H239" s="166">
        <v>22.08</v>
      </c>
      <c r="I239" s="167"/>
      <c r="L239" s="163"/>
      <c r="M239" s="168"/>
      <c r="T239" s="169"/>
      <c r="AT239" s="164" t="s">
        <v>179</v>
      </c>
      <c r="AU239" s="164" t="s">
        <v>90</v>
      </c>
      <c r="AV239" s="14" t="s">
        <v>175</v>
      </c>
      <c r="AW239" s="14" t="s">
        <v>35</v>
      </c>
      <c r="AX239" s="14" t="s">
        <v>82</v>
      </c>
      <c r="AY239" s="164" t="s">
        <v>167</v>
      </c>
    </row>
    <row r="240" spans="2:65" s="1" customFormat="1" ht="21.75" customHeight="1">
      <c r="B240" s="33"/>
      <c r="C240" s="132" t="s">
        <v>7</v>
      </c>
      <c r="D240" s="132" t="s">
        <v>170</v>
      </c>
      <c r="E240" s="133" t="s">
        <v>350</v>
      </c>
      <c r="F240" s="134" t="s">
        <v>351</v>
      </c>
      <c r="G240" s="135" t="s">
        <v>173</v>
      </c>
      <c r="H240" s="136">
        <v>30.72</v>
      </c>
      <c r="I240" s="137"/>
      <c r="J240" s="138">
        <f>ROUND(I240*H240,2)</f>
        <v>0</v>
      </c>
      <c r="K240" s="134" t="s">
        <v>174</v>
      </c>
      <c r="L240" s="33"/>
      <c r="M240" s="139" t="s">
        <v>19</v>
      </c>
      <c r="N240" s="140" t="s">
        <v>46</v>
      </c>
      <c r="P240" s="141">
        <f>O240*H240</f>
        <v>0</v>
      </c>
      <c r="Q240" s="141">
        <v>0</v>
      </c>
      <c r="R240" s="141">
        <f>Q240*H240</f>
        <v>0</v>
      </c>
      <c r="S240" s="141">
        <v>0.043</v>
      </c>
      <c r="T240" s="142">
        <f>S240*H240</f>
        <v>1.32096</v>
      </c>
      <c r="AR240" s="143" t="s">
        <v>175</v>
      </c>
      <c r="AT240" s="143" t="s">
        <v>170</v>
      </c>
      <c r="AU240" s="143" t="s">
        <v>90</v>
      </c>
      <c r="AY240" s="18" t="s">
        <v>167</v>
      </c>
      <c r="BE240" s="144">
        <f>IF(N240="základní",J240,0)</f>
        <v>0</v>
      </c>
      <c r="BF240" s="144">
        <f>IF(N240="snížená",J240,0)</f>
        <v>0</v>
      </c>
      <c r="BG240" s="144">
        <f>IF(N240="zákl. přenesená",J240,0)</f>
        <v>0</v>
      </c>
      <c r="BH240" s="144">
        <f>IF(N240="sníž. přenesená",J240,0)</f>
        <v>0</v>
      </c>
      <c r="BI240" s="144">
        <f>IF(N240="nulová",J240,0)</f>
        <v>0</v>
      </c>
      <c r="BJ240" s="18" t="s">
        <v>90</v>
      </c>
      <c r="BK240" s="144">
        <f>ROUND(I240*H240,2)</f>
        <v>0</v>
      </c>
      <c r="BL240" s="18" t="s">
        <v>175</v>
      </c>
      <c r="BM240" s="143" t="s">
        <v>352</v>
      </c>
    </row>
    <row r="241" spans="2:47" s="1" customFormat="1" ht="11.25">
      <c r="B241" s="33"/>
      <c r="D241" s="145" t="s">
        <v>177</v>
      </c>
      <c r="F241" s="146" t="s">
        <v>353</v>
      </c>
      <c r="I241" s="147"/>
      <c r="L241" s="33"/>
      <c r="M241" s="148"/>
      <c r="T241" s="54"/>
      <c r="AT241" s="18" t="s">
        <v>177</v>
      </c>
      <c r="AU241" s="18" t="s">
        <v>90</v>
      </c>
    </row>
    <row r="242" spans="2:51" s="12" customFormat="1" ht="11.25">
      <c r="B242" s="149"/>
      <c r="D242" s="150" t="s">
        <v>179</v>
      </c>
      <c r="E242" s="151" t="s">
        <v>19</v>
      </c>
      <c r="F242" s="152" t="s">
        <v>271</v>
      </c>
      <c r="H242" s="151" t="s">
        <v>19</v>
      </c>
      <c r="I242" s="153"/>
      <c r="L242" s="149"/>
      <c r="M242" s="154"/>
      <c r="T242" s="155"/>
      <c r="AT242" s="151" t="s">
        <v>179</v>
      </c>
      <c r="AU242" s="151" t="s">
        <v>90</v>
      </c>
      <c r="AV242" s="12" t="s">
        <v>82</v>
      </c>
      <c r="AW242" s="12" t="s">
        <v>35</v>
      </c>
      <c r="AX242" s="12" t="s">
        <v>74</v>
      </c>
      <c r="AY242" s="151" t="s">
        <v>167</v>
      </c>
    </row>
    <row r="243" spans="2:51" s="13" customFormat="1" ht="11.25">
      <c r="B243" s="156"/>
      <c r="D243" s="150" t="s">
        <v>179</v>
      </c>
      <c r="E243" s="157" t="s">
        <v>19</v>
      </c>
      <c r="F243" s="158" t="s">
        <v>354</v>
      </c>
      <c r="H243" s="159">
        <v>15.36</v>
      </c>
      <c r="I243" s="160"/>
      <c r="L243" s="156"/>
      <c r="M243" s="161"/>
      <c r="T243" s="162"/>
      <c r="AT243" s="157" t="s">
        <v>179</v>
      </c>
      <c r="AU243" s="157" t="s">
        <v>90</v>
      </c>
      <c r="AV243" s="13" t="s">
        <v>90</v>
      </c>
      <c r="AW243" s="13" t="s">
        <v>35</v>
      </c>
      <c r="AX243" s="13" t="s">
        <v>74</v>
      </c>
      <c r="AY243" s="157" t="s">
        <v>167</v>
      </c>
    </row>
    <row r="244" spans="2:51" s="12" customFormat="1" ht="11.25">
      <c r="B244" s="149"/>
      <c r="D244" s="150" t="s">
        <v>179</v>
      </c>
      <c r="E244" s="151" t="s">
        <v>19</v>
      </c>
      <c r="F244" s="152" t="s">
        <v>317</v>
      </c>
      <c r="H244" s="151" t="s">
        <v>19</v>
      </c>
      <c r="I244" s="153"/>
      <c r="L244" s="149"/>
      <c r="M244" s="154"/>
      <c r="T244" s="155"/>
      <c r="AT244" s="151" t="s">
        <v>179</v>
      </c>
      <c r="AU244" s="151" t="s">
        <v>90</v>
      </c>
      <c r="AV244" s="12" t="s">
        <v>82</v>
      </c>
      <c r="AW244" s="12" t="s">
        <v>35</v>
      </c>
      <c r="AX244" s="12" t="s">
        <v>74</v>
      </c>
      <c r="AY244" s="151" t="s">
        <v>167</v>
      </c>
    </row>
    <row r="245" spans="2:51" s="13" customFormat="1" ht="11.25">
      <c r="B245" s="156"/>
      <c r="D245" s="150" t="s">
        <v>179</v>
      </c>
      <c r="E245" s="157" t="s">
        <v>19</v>
      </c>
      <c r="F245" s="158" t="s">
        <v>354</v>
      </c>
      <c r="H245" s="159">
        <v>15.36</v>
      </c>
      <c r="I245" s="160"/>
      <c r="L245" s="156"/>
      <c r="M245" s="161"/>
      <c r="T245" s="162"/>
      <c r="AT245" s="157" t="s">
        <v>179</v>
      </c>
      <c r="AU245" s="157" t="s">
        <v>90</v>
      </c>
      <c r="AV245" s="13" t="s">
        <v>90</v>
      </c>
      <c r="AW245" s="13" t="s">
        <v>35</v>
      </c>
      <c r="AX245" s="13" t="s">
        <v>74</v>
      </c>
      <c r="AY245" s="157" t="s">
        <v>167</v>
      </c>
    </row>
    <row r="246" spans="2:51" s="14" customFormat="1" ht="11.25">
      <c r="B246" s="163"/>
      <c r="D246" s="150" t="s">
        <v>179</v>
      </c>
      <c r="E246" s="164" t="s">
        <v>19</v>
      </c>
      <c r="F246" s="165" t="s">
        <v>200</v>
      </c>
      <c r="H246" s="166">
        <v>30.72</v>
      </c>
      <c r="I246" s="167"/>
      <c r="L246" s="163"/>
      <c r="M246" s="168"/>
      <c r="T246" s="169"/>
      <c r="AT246" s="164" t="s">
        <v>179</v>
      </c>
      <c r="AU246" s="164" t="s">
        <v>90</v>
      </c>
      <c r="AV246" s="14" t="s">
        <v>175</v>
      </c>
      <c r="AW246" s="14" t="s">
        <v>35</v>
      </c>
      <c r="AX246" s="14" t="s">
        <v>82</v>
      </c>
      <c r="AY246" s="164" t="s">
        <v>167</v>
      </c>
    </row>
    <row r="247" spans="2:65" s="1" customFormat="1" ht="21.75" customHeight="1">
      <c r="B247" s="33"/>
      <c r="C247" s="132" t="s">
        <v>355</v>
      </c>
      <c r="D247" s="132" t="s">
        <v>170</v>
      </c>
      <c r="E247" s="133" t="s">
        <v>356</v>
      </c>
      <c r="F247" s="134" t="s">
        <v>357</v>
      </c>
      <c r="G247" s="135" t="s">
        <v>218</v>
      </c>
      <c r="H247" s="136">
        <v>9.976</v>
      </c>
      <c r="I247" s="137"/>
      <c r="J247" s="138">
        <f>ROUND(I247*H247,2)</f>
        <v>0</v>
      </c>
      <c r="K247" s="134" t="s">
        <v>174</v>
      </c>
      <c r="L247" s="33"/>
      <c r="M247" s="139" t="s">
        <v>19</v>
      </c>
      <c r="N247" s="140" t="s">
        <v>46</v>
      </c>
      <c r="P247" s="141">
        <f>O247*H247</f>
        <v>0</v>
      </c>
      <c r="Q247" s="141">
        <v>0</v>
      </c>
      <c r="R247" s="141">
        <f>Q247*H247</f>
        <v>0</v>
      </c>
      <c r="S247" s="141">
        <v>2.2</v>
      </c>
      <c r="T247" s="142">
        <f>S247*H247</f>
        <v>21.947200000000002</v>
      </c>
      <c r="AR247" s="143" t="s">
        <v>175</v>
      </c>
      <c r="AT247" s="143" t="s">
        <v>170</v>
      </c>
      <c r="AU247" s="143" t="s">
        <v>90</v>
      </c>
      <c r="AY247" s="18" t="s">
        <v>167</v>
      </c>
      <c r="BE247" s="144">
        <f>IF(N247="základní",J247,0)</f>
        <v>0</v>
      </c>
      <c r="BF247" s="144">
        <f>IF(N247="snížená",J247,0)</f>
        <v>0</v>
      </c>
      <c r="BG247" s="144">
        <f>IF(N247="zákl. přenesená",J247,0)</f>
        <v>0</v>
      </c>
      <c r="BH247" s="144">
        <f>IF(N247="sníž. přenesená",J247,0)</f>
        <v>0</v>
      </c>
      <c r="BI247" s="144">
        <f>IF(N247="nulová",J247,0)</f>
        <v>0</v>
      </c>
      <c r="BJ247" s="18" t="s">
        <v>90</v>
      </c>
      <c r="BK247" s="144">
        <f>ROUND(I247*H247,2)</f>
        <v>0</v>
      </c>
      <c r="BL247" s="18" t="s">
        <v>175</v>
      </c>
      <c r="BM247" s="143" t="s">
        <v>358</v>
      </c>
    </row>
    <row r="248" spans="2:47" s="1" customFormat="1" ht="11.25">
      <c r="B248" s="33"/>
      <c r="D248" s="145" t="s">
        <v>177</v>
      </c>
      <c r="F248" s="146" t="s">
        <v>359</v>
      </c>
      <c r="I248" s="147"/>
      <c r="L248" s="33"/>
      <c r="M248" s="148"/>
      <c r="T248" s="54"/>
      <c r="AT248" s="18" t="s">
        <v>177</v>
      </c>
      <c r="AU248" s="18" t="s">
        <v>90</v>
      </c>
    </row>
    <row r="249" spans="2:51" s="12" customFormat="1" ht="11.25">
      <c r="B249" s="149"/>
      <c r="D249" s="150" t="s">
        <v>179</v>
      </c>
      <c r="E249" s="151" t="s">
        <v>19</v>
      </c>
      <c r="F249" s="152" t="s">
        <v>271</v>
      </c>
      <c r="H249" s="151" t="s">
        <v>19</v>
      </c>
      <c r="I249" s="153"/>
      <c r="L249" s="149"/>
      <c r="M249" s="154"/>
      <c r="T249" s="155"/>
      <c r="AT249" s="151" t="s">
        <v>179</v>
      </c>
      <c r="AU249" s="151" t="s">
        <v>90</v>
      </c>
      <c r="AV249" s="12" t="s">
        <v>82</v>
      </c>
      <c r="AW249" s="12" t="s">
        <v>35</v>
      </c>
      <c r="AX249" s="12" t="s">
        <v>74</v>
      </c>
      <c r="AY249" s="151" t="s">
        <v>167</v>
      </c>
    </row>
    <row r="250" spans="2:51" s="13" customFormat="1" ht="11.25">
      <c r="B250" s="156"/>
      <c r="D250" s="150" t="s">
        <v>179</v>
      </c>
      <c r="E250" s="157" t="s">
        <v>19</v>
      </c>
      <c r="F250" s="158" t="s">
        <v>360</v>
      </c>
      <c r="H250" s="159">
        <v>0.785</v>
      </c>
      <c r="I250" s="160"/>
      <c r="L250" s="156"/>
      <c r="M250" s="161"/>
      <c r="T250" s="162"/>
      <c r="AT250" s="157" t="s">
        <v>179</v>
      </c>
      <c r="AU250" s="157" t="s">
        <v>90</v>
      </c>
      <c r="AV250" s="13" t="s">
        <v>90</v>
      </c>
      <c r="AW250" s="13" t="s">
        <v>35</v>
      </c>
      <c r="AX250" s="13" t="s">
        <v>74</v>
      </c>
      <c r="AY250" s="157" t="s">
        <v>167</v>
      </c>
    </row>
    <row r="251" spans="2:51" s="13" customFormat="1" ht="11.25">
      <c r="B251" s="156"/>
      <c r="D251" s="150" t="s">
        <v>179</v>
      </c>
      <c r="E251" s="157" t="s">
        <v>19</v>
      </c>
      <c r="F251" s="158" t="s">
        <v>361</v>
      </c>
      <c r="H251" s="159">
        <v>3.402</v>
      </c>
      <c r="I251" s="160"/>
      <c r="L251" s="156"/>
      <c r="M251" s="161"/>
      <c r="T251" s="162"/>
      <c r="AT251" s="157" t="s">
        <v>179</v>
      </c>
      <c r="AU251" s="157" t="s">
        <v>90</v>
      </c>
      <c r="AV251" s="13" t="s">
        <v>90</v>
      </c>
      <c r="AW251" s="13" t="s">
        <v>35</v>
      </c>
      <c r="AX251" s="13" t="s">
        <v>74</v>
      </c>
      <c r="AY251" s="157" t="s">
        <v>167</v>
      </c>
    </row>
    <row r="252" spans="2:51" s="12" customFormat="1" ht="11.25">
      <c r="B252" s="149"/>
      <c r="D252" s="150" t="s">
        <v>179</v>
      </c>
      <c r="E252" s="151" t="s">
        <v>19</v>
      </c>
      <c r="F252" s="152" t="s">
        <v>317</v>
      </c>
      <c r="H252" s="151" t="s">
        <v>19</v>
      </c>
      <c r="I252" s="153"/>
      <c r="L252" s="149"/>
      <c r="M252" s="154"/>
      <c r="T252" s="155"/>
      <c r="AT252" s="151" t="s">
        <v>179</v>
      </c>
      <c r="AU252" s="151" t="s">
        <v>90</v>
      </c>
      <c r="AV252" s="12" t="s">
        <v>82</v>
      </c>
      <c r="AW252" s="12" t="s">
        <v>35</v>
      </c>
      <c r="AX252" s="12" t="s">
        <v>74</v>
      </c>
      <c r="AY252" s="151" t="s">
        <v>167</v>
      </c>
    </row>
    <row r="253" spans="2:51" s="13" customFormat="1" ht="11.25">
      <c r="B253" s="156"/>
      <c r="D253" s="150" t="s">
        <v>179</v>
      </c>
      <c r="E253" s="157" t="s">
        <v>19</v>
      </c>
      <c r="F253" s="158" t="s">
        <v>362</v>
      </c>
      <c r="H253" s="159">
        <v>1.901</v>
      </c>
      <c r="I253" s="160"/>
      <c r="L253" s="156"/>
      <c r="M253" s="161"/>
      <c r="T253" s="162"/>
      <c r="AT253" s="157" t="s">
        <v>179</v>
      </c>
      <c r="AU253" s="157" t="s">
        <v>90</v>
      </c>
      <c r="AV253" s="13" t="s">
        <v>90</v>
      </c>
      <c r="AW253" s="13" t="s">
        <v>35</v>
      </c>
      <c r="AX253" s="13" t="s">
        <v>74</v>
      </c>
      <c r="AY253" s="157" t="s">
        <v>167</v>
      </c>
    </row>
    <row r="254" spans="2:51" s="13" customFormat="1" ht="11.25">
      <c r="B254" s="156"/>
      <c r="D254" s="150" t="s">
        <v>179</v>
      </c>
      <c r="E254" s="157" t="s">
        <v>19</v>
      </c>
      <c r="F254" s="158" t="s">
        <v>363</v>
      </c>
      <c r="H254" s="159">
        <v>3.312</v>
      </c>
      <c r="I254" s="160"/>
      <c r="L254" s="156"/>
      <c r="M254" s="161"/>
      <c r="T254" s="162"/>
      <c r="AT254" s="157" t="s">
        <v>179</v>
      </c>
      <c r="AU254" s="157" t="s">
        <v>90</v>
      </c>
      <c r="AV254" s="13" t="s">
        <v>90</v>
      </c>
      <c r="AW254" s="13" t="s">
        <v>35</v>
      </c>
      <c r="AX254" s="13" t="s">
        <v>74</v>
      </c>
      <c r="AY254" s="157" t="s">
        <v>167</v>
      </c>
    </row>
    <row r="255" spans="2:51" s="13" customFormat="1" ht="11.25">
      <c r="B255" s="156"/>
      <c r="D255" s="150" t="s">
        <v>179</v>
      </c>
      <c r="E255" s="157" t="s">
        <v>19</v>
      </c>
      <c r="F255" s="158" t="s">
        <v>364</v>
      </c>
      <c r="H255" s="159">
        <v>0.576</v>
      </c>
      <c r="I255" s="160"/>
      <c r="L255" s="156"/>
      <c r="M255" s="161"/>
      <c r="T255" s="162"/>
      <c r="AT255" s="157" t="s">
        <v>179</v>
      </c>
      <c r="AU255" s="157" t="s">
        <v>90</v>
      </c>
      <c r="AV255" s="13" t="s">
        <v>90</v>
      </c>
      <c r="AW255" s="13" t="s">
        <v>35</v>
      </c>
      <c r="AX255" s="13" t="s">
        <v>74</v>
      </c>
      <c r="AY255" s="157" t="s">
        <v>167</v>
      </c>
    </row>
    <row r="256" spans="2:51" s="14" customFormat="1" ht="11.25">
      <c r="B256" s="163"/>
      <c r="D256" s="150" t="s">
        <v>179</v>
      </c>
      <c r="E256" s="164" t="s">
        <v>19</v>
      </c>
      <c r="F256" s="165" t="s">
        <v>200</v>
      </c>
      <c r="H256" s="166">
        <v>9.976</v>
      </c>
      <c r="I256" s="167"/>
      <c r="L256" s="163"/>
      <c r="M256" s="168"/>
      <c r="T256" s="169"/>
      <c r="AT256" s="164" t="s">
        <v>179</v>
      </c>
      <c r="AU256" s="164" t="s">
        <v>90</v>
      </c>
      <c r="AV256" s="14" t="s">
        <v>175</v>
      </c>
      <c r="AW256" s="14" t="s">
        <v>35</v>
      </c>
      <c r="AX256" s="14" t="s">
        <v>82</v>
      </c>
      <c r="AY256" s="164" t="s">
        <v>167</v>
      </c>
    </row>
    <row r="257" spans="2:65" s="1" customFormat="1" ht="24.2" customHeight="1">
      <c r="B257" s="33"/>
      <c r="C257" s="132" t="s">
        <v>365</v>
      </c>
      <c r="D257" s="132" t="s">
        <v>170</v>
      </c>
      <c r="E257" s="133" t="s">
        <v>366</v>
      </c>
      <c r="F257" s="134" t="s">
        <v>367</v>
      </c>
      <c r="G257" s="135" t="s">
        <v>368</v>
      </c>
      <c r="H257" s="136">
        <v>377.52</v>
      </c>
      <c r="I257" s="137"/>
      <c r="J257" s="138">
        <f>ROUND(I257*H257,2)</f>
        <v>0</v>
      </c>
      <c r="K257" s="134" t="s">
        <v>174</v>
      </c>
      <c r="L257" s="33"/>
      <c r="M257" s="139" t="s">
        <v>19</v>
      </c>
      <c r="N257" s="140" t="s">
        <v>46</v>
      </c>
      <c r="P257" s="141">
        <f>O257*H257</f>
        <v>0</v>
      </c>
      <c r="Q257" s="141">
        <v>0.0002</v>
      </c>
      <c r="R257" s="141">
        <f>Q257*H257</f>
        <v>0.075504</v>
      </c>
      <c r="S257" s="141">
        <v>0</v>
      </c>
      <c r="T257" s="142">
        <f>S257*H257</f>
        <v>0</v>
      </c>
      <c r="AR257" s="143" t="s">
        <v>175</v>
      </c>
      <c r="AT257" s="143" t="s">
        <v>170</v>
      </c>
      <c r="AU257" s="143" t="s">
        <v>90</v>
      </c>
      <c r="AY257" s="18" t="s">
        <v>167</v>
      </c>
      <c r="BE257" s="144">
        <f>IF(N257="základní",J257,0)</f>
        <v>0</v>
      </c>
      <c r="BF257" s="144">
        <f>IF(N257="snížená",J257,0)</f>
        <v>0</v>
      </c>
      <c r="BG257" s="144">
        <f>IF(N257="zákl. přenesená",J257,0)</f>
        <v>0</v>
      </c>
      <c r="BH257" s="144">
        <f>IF(N257="sníž. přenesená",J257,0)</f>
        <v>0</v>
      </c>
      <c r="BI257" s="144">
        <f>IF(N257="nulová",J257,0)</f>
        <v>0</v>
      </c>
      <c r="BJ257" s="18" t="s">
        <v>90</v>
      </c>
      <c r="BK257" s="144">
        <f>ROUND(I257*H257,2)</f>
        <v>0</v>
      </c>
      <c r="BL257" s="18" t="s">
        <v>175</v>
      </c>
      <c r="BM257" s="143" t="s">
        <v>369</v>
      </c>
    </row>
    <row r="258" spans="2:47" s="1" customFormat="1" ht="11.25">
      <c r="B258" s="33"/>
      <c r="D258" s="145" t="s">
        <v>177</v>
      </c>
      <c r="F258" s="146" t="s">
        <v>370</v>
      </c>
      <c r="I258" s="147"/>
      <c r="L258" s="33"/>
      <c r="M258" s="148"/>
      <c r="T258" s="54"/>
      <c r="AT258" s="18" t="s">
        <v>177</v>
      </c>
      <c r="AU258" s="18" t="s">
        <v>90</v>
      </c>
    </row>
    <row r="259" spans="2:51" s="12" customFormat="1" ht="11.25">
      <c r="B259" s="149"/>
      <c r="D259" s="150" t="s">
        <v>179</v>
      </c>
      <c r="E259" s="151" t="s">
        <v>19</v>
      </c>
      <c r="F259" s="152" t="s">
        <v>371</v>
      </c>
      <c r="H259" s="151" t="s">
        <v>19</v>
      </c>
      <c r="I259" s="153"/>
      <c r="L259" s="149"/>
      <c r="M259" s="154"/>
      <c r="T259" s="155"/>
      <c r="AT259" s="151" t="s">
        <v>179</v>
      </c>
      <c r="AU259" s="151" t="s">
        <v>90</v>
      </c>
      <c r="AV259" s="12" t="s">
        <v>82</v>
      </c>
      <c r="AW259" s="12" t="s">
        <v>35</v>
      </c>
      <c r="AX259" s="12" t="s">
        <v>74</v>
      </c>
      <c r="AY259" s="151" t="s">
        <v>167</v>
      </c>
    </row>
    <row r="260" spans="2:51" s="12" customFormat="1" ht="11.25">
      <c r="B260" s="149"/>
      <c r="D260" s="150" t="s">
        <v>179</v>
      </c>
      <c r="E260" s="151" t="s">
        <v>19</v>
      </c>
      <c r="F260" s="152" t="s">
        <v>268</v>
      </c>
      <c r="H260" s="151" t="s">
        <v>19</v>
      </c>
      <c r="I260" s="153"/>
      <c r="L260" s="149"/>
      <c r="M260" s="154"/>
      <c r="T260" s="155"/>
      <c r="AT260" s="151" t="s">
        <v>179</v>
      </c>
      <c r="AU260" s="151" t="s">
        <v>90</v>
      </c>
      <c r="AV260" s="12" t="s">
        <v>82</v>
      </c>
      <c r="AW260" s="12" t="s">
        <v>35</v>
      </c>
      <c r="AX260" s="12" t="s">
        <v>74</v>
      </c>
      <c r="AY260" s="151" t="s">
        <v>167</v>
      </c>
    </row>
    <row r="261" spans="2:51" s="13" customFormat="1" ht="11.25">
      <c r="B261" s="156"/>
      <c r="D261" s="150" t="s">
        <v>179</v>
      </c>
      <c r="E261" s="157" t="s">
        <v>19</v>
      </c>
      <c r="F261" s="158" t="s">
        <v>372</v>
      </c>
      <c r="H261" s="159">
        <v>257.6</v>
      </c>
      <c r="I261" s="160"/>
      <c r="L261" s="156"/>
      <c r="M261" s="161"/>
      <c r="T261" s="162"/>
      <c r="AT261" s="157" t="s">
        <v>179</v>
      </c>
      <c r="AU261" s="157" t="s">
        <v>90</v>
      </c>
      <c r="AV261" s="13" t="s">
        <v>90</v>
      </c>
      <c r="AW261" s="13" t="s">
        <v>35</v>
      </c>
      <c r="AX261" s="13" t="s">
        <v>74</v>
      </c>
      <c r="AY261" s="157" t="s">
        <v>167</v>
      </c>
    </row>
    <row r="262" spans="2:51" s="12" customFormat="1" ht="11.25">
      <c r="B262" s="149"/>
      <c r="D262" s="150" t="s">
        <v>179</v>
      </c>
      <c r="E262" s="151" t="s">
        <v>19</v>
      </c>
      <c r="F262" s="152" t="s">
        <v>271</v>
      </c>
      <c r="H262" s="151" t="s">
        <v>19</v>
      </c>
      <c r="I262" s="153"/>
      <c r="L262" s="149"/>
      <c r="M262" s="154"/>
      <c r="T262" s="155"/>
      <c r="AT262" s="151" t="s">
        <v>179</v>
      </c>
      <c r="AU262" s="151" t="s">
        <v>90</v>
      </c>
      <c r="AV262" s="12" t="s">
        <v>82</v>
      </c>
      <c r="AW262" s="12" t="s">
        <v>35</v>
      </c>
      <c r="AX262" s="12" t="s">
        <v>74</v>
      </c>
      <c r="AY262" s="151" t="s">
        <v>167</v>
      </c>
    </row>
    <row r="263" spans="2:51" s="13" customFormat="1" ht="11.25">
      <c r="B263" s="156"/>
      <c r="D263" s="150" t="s">
        <v>179</v>
      </c>
      <c r="E263" s="157" t="s">
        <v>19</v>
      </c>
      <c r="F263" s="158" t="s">
        <v>373</v>
      </c>
      <c r="H263" s="159">
        <v>20</v>
      </c>
      <c r="I263" s="160"/>
      <c r="L263" s="156"/>
      <c r="M263" s="161"/>
      <c r="T263" s="162"/>
      <c r="AT263" s="157" t="s">
        <v>179</v>
      </c>
      <c r="AU263" s="157" t="s">
        <v>90</v>
      </c>
      <c r="AV263" s="13" t="s">
        <v>90</v>
      </c>
      <c r="AW263" s="13" t="s">
        <v>35</v>
      </c>
      <c r="AX263" s="13" t="s">
        <v>74</v>
      </c>
      <c r="AY263" s="157" t="s">
        <v>167</v>
      </c>
    </row>
    <row r="264" spans="2:51" s="13" customFormat="1" ht="11.25">
      <c r="B264" s="156"/>
      <c r="D264" s="150" t="s">
        <v>179</v>
      </c>
      <c r="E264" s="157" t="s">
        <v>19</v>
      </c>
      <c r="F264" s="158" t="s">
        <v>374</v>
      </c>
      <c r="H264" s="159">
        <v>13.8</v>
      </c>
      <c r="I264" s="160"/>
      <c r="L264" s="156"/>
      <c r="M264" s="161"/>
      <c r="T264" s="162"/>
      <c r="AT264" s="157" t="s">
        <v>179</v>
      </c>
      <c r="AU264" s="157" t="s">
        <v>90</v>
      </c>
      <c r="AV264" s="13" t="s">
        <v>90</v>
      </c>
      <c r="AW264" s="13" t="s">
        <v>35</v>
      </c>
      <c r="AX264" s="13" t="s">
        <v>74</v>
      </c>
      <c r="AY264" s="157" t="s">
        <v>167</v>
      </c>
    </row>
    <row r="265" spans="2:51" s="13" customFormat="1" ht="11.25">
      <c r="B265" s="156"/>
      <c r="D265" s="150" t="s">
        <v>179</v>
      </c>
      <c r="E265" s="157" t="s">
        <v>19</v>
      </c>
      <c r="F265" s="158" t="s">
        <v>375</v>
      </c>
      <c r="H265" s="159">
        <v>6.76</v>
      </c>
      <c r="I265" s="160"/>
      <c r="L265" s="156"/>
      <c r="M265" s="161"/>
      <c r="T265" s="162"/>
      <c r="AT265" s="157" t="s">
        <v>179</v>
      </c>
      <c r="AU265" s="157" t="s">
        <v>90</v>
      </c>
      <c r="AV265" s="13" t="s">
        <v>90</v>
      </c>
      <c r="AW265" s="13" t="s">
        <v>35</v>
      </c>
      <c r="AX265" s="13" t="s">
        <v>74</v>
      </c>
      <c r="AY265" s="157" t="s">
        <v>167</v>
      </c>
    </row>
    <row r="266" spans="2:51" s="13" customFormat="1" ht="11.25">
      <c r="B266" s="156"/>
      <c r="D266" s="150" t="s">
        <v>179</v>
      </c>
      <c r="E266" s="157" t="s">
        <v>19</v>
      </c>
      <c r="F266" s="158" t="s">
        <v>376</v>
      </c>
      <c r="H266" s="159">
        <v>27.6</v>
      </c>
      <c r="I266" s="160"/>
      <c r="L266" s="156"/>
      <c r="M266" s="161"/>
      <c r="T266" s="162"/>
      <c r="AT266" s="157" t="s">
        <v>179</v>
      </c>
      <c r="AU266" s="157" t="s">
        <v>90</v>
      </c>
      <c r="AV266" s="13" t="s">
        <v>90</v>
      </c>
      <c r="AW266" s="13" t="s">
        <v>35</v>
      </c>
      <c r="AX266" s="13" t="s">
        <v>74</v>
      </c>
      <c r="AY266" s="157" t="s">
        <v>167</v>
      </c>
    </row>
    <row r="267" spans="2:51" s="12" customFormat="1" ht="11.25">
      <c r="B267" s="149"/>
      <c r="D267" s="150" t="s">
        <v>179</v>
      </c>
      <c r="E267" s="151" t="s">
        <v>19</v>
      </c>
      <c r="F267" s="152" t="s">
        <v>317</v>
      </c>
      <c r="H267" s="151" t="s">
        <v>19</v>
      </c>
      <c r="I267" s="153"/>
      <c r="L267" s="149"/>
      <c r="M267" s="154"/>
      <c r="T267" s="155"/>
      <c r="AT267" s="151" t="s">
        <v>179</v>
      </c>
      <c r="AU267" s="151" t="s">
        <v>90</v>
      </c>
      <c r="AV267" s="12" t="s">
        <v>82</v>
      </c>
      <c r="AW267" s="12" t="s">
        <v>35</v>
      </c>
      <c r="AX267" s="12" t="s">
        <v>74</v>
      </c>
      <c r="AY267" s="151" t="s">
        <v>167</v>
      </c>
    </row>
    <row r="268" spans="2:51" s="13" customFormat="1" ht="11.25">
      <c r="B268" s="156"/>
      <c r="D268" s="150" t="s">
        <v>179</v>
      </c>
      <c r="E268" s="157" t="s">
        <v>19</v>
      </c>
      <c r="F268" s="158" t="s">
        <v>377</v>
      </c>
      <c r="H268" s="159">
        <v>11</v>
      </c>
      <c r="I268" s="160"/>
      <c r="L268" s="156"/>
      <c r="M268" s="161"/>
      <c r="T268" s="162"/>
      <c r="AT268" s="157" t="s">
        <v>179</v>
      </c>
      <c r="AU268" s="157" t="s">
        <v>90</v>
      </c>
      <c r="AV268" s="13" t="s">
        <v>90</v>
      </c>
      <c r="AW268" s="13" t="s">
        <v>35</v>
      </c>
      <c r="AX268" s="13" t="s">
        <v>74</v>
      </c>
      <c r="AY268" s="157" t="s">
        <v>167</v>
      </c>
    </row>
    <row r="269" spans="2:51" s="13" customFormat="1" ht="11.25">
      <c r="B269" s="156"/>
      <c r="D269" s="150" t="s">
        <v>179</v>
      </c>
      <c r="E269" s="157" t="s">
        <v>19</v>
      </c>
      <c r="F269" s="158" t="s">
        <v>375</v>
      </c>
      <c r="H269" s="159">
        <v>6.76</v>
      </c>
      <c r="I269" s="160"/>
      <c r="L269" s="156"/>
      <c r="M269" s="161"/>
      <c r="T269" s="162"/>
      <c r="AT269" s="157" t="s">
        <v>179</v>
      </c>
      <c r="AU269" s="157" t="s">
        <v>90</v>
      </c>
      <c r="AV269" s="13" t="s">
        <v>90</v>
      </c>
      <c r="AW269" s="13" t="s">
        <v>35</v>
      </c>
      <c r="AX269" s="13" t="s">
        <v>74</v>
      </c>
      <c r="AY269" s="157" t="s">
        <v>167</v>
      </c>
    </row>
    <row r="270" spans="2:51" s="13" customFormat="1" ht="11.25">
      <c r="B270" s="156"/>
      <c r="D270" s="150" t="s">
        <v>179</v>
      </c>
      <c r="E270" s="157" t="s">
        <v>19</v>
      </c>
      <c r="F270" s="158" t="s">
        <v>378</v>
      </c>
      <c r="H270" s="159">
        <v>34</v>
      </c>
      <c r="I270" s="160"/>
      <c r="L270" s="156"/>
      <c r="M270" s="161"/>
      <c r="T270" s="162"/>
      <c r="AT270" s="157" t="s">
        <v>179</v>
      </c>
      <c r="AU270" s="157" t="s">
        <v>90</v>
      </c>
      <c r="AV270" s="13" t="s">
        <v>90</v>
      </c>
      <c r="AW270" s="13" t="s">
        <v>35</v>
      </c>
      <c r="AX270" s="13" t="s">
        <v>74</v>
      </c>
      <c r="AY270" s="157" t="s">
        <v>167</v>
      </c>
    </row>
    <row r="271" spans="2:51" s="14" customFormat="1" ht="11.25">
      <c r="B271" s="163"/>
      <c r="D271" s="150" t="s">
        <v>179</v>
      </c>
      <c r="E271" s="164" t="s">
        <v>19</v>
      </c>
      <c r="F271" s="165" t="s">
        <v>200</v>
      </c>
      <c r="H271" s="166">
        <v>377.52000000000004</v>
      </c>
      <c r="I271" s="167"/>
      <c r="L271" s="163"/>
      <c r="M271" s="168"/>
      <c r="T271" s="169"/>
      <c r="AT271" s="164" t="s">
        <v>179</v>
      </c>
      <c r="AU271" s="164" t="s">
        <v>90</v>
      </c>
      <c r="AV271" s="14" t="s">
        <v>175</v>
      </c>
      <c r="AW271" s="14" t="s">
        <v>35</v>
      </c>
      <c r="AX271" s="14" t="s">
        <v>82</v>
      </c>
      <c r="AY271" s="164" t="s">
        <v>167</v>
      </c>
    </row>
    <row r="272" spans="2:65" s="1" customFormat="1" ht="21.75" customHeight="1">
      <c r="B272" s="33"/>
      <c r="C272" s="132" t="s">
        <v>379</v>
      </c>
      <c r="D272" s="132" t="s">
        <v>170</v>
      </c>
      <c r="E272" s="133" t="s">
        <v>380</v>
      </c>
      <c r="F272" s="134" t="s">
        <v>381</v>
      </c>
      <c r="G272" s="135" t="s">
        <v>382</v>
      </c>
      <c r="H272" s="136">
        <v>1</v>
      </c>
      <c r="I272" s="137"/>
      <c r="J272" s="138">
        <f>ROUND(I272*H272,2)</f>
        <v>0</v>
      </c>
      <c r="K272" s="134" t="s">
        <v>19</v>
      </c>
      <c r="L272" s="33"/>
      <c r="M272" s="139" t="s">
        <v>19</v>
      </c>
      <c r="N272" s="140" t="s">
        <v>46</v>
      </c>
      <c r="P272" s="141">
        <f>O272*H272</f>
        <v>0</v>
      </c>
      <c r="Q272" s="141">
        <v>0</v>
      </c>
      <c r="R272" s="141">
        <f>Q272*H272</f>
        <v>0</v>
      </c>
      <c r="S272" s="141">
        <v>0</v>
      </c>
      <c r="T272" s="142">
        <f>S272*H272</f>
        <v>0</v>
      </c>
      <c r="AR272" s="143" t="s">
        <v>175</v>
      </c>
      <c r="AT272" s="143" t="s">
        <v>170</v>
      </c>
      <c r="AU272" s="143" t="s">
        <v>90</v>
      </c>
      <c r="AY272" s="18" t="s">
        <v>167</v>
      </c>
      <c r="BE272" s="144">
        <f>IF(N272="základní",J272,0)</f>
        <v>0</v>
      </c>
      <c r="BF272" s="144">
        <f>IF(N272="snížená",J272,0)</f>
        <v>0</v>
      </c>
      <c r="BG272" s="144">
        <f>IF(N272="zákl. přenesená",J272,0)</f>
        <v>0</v>
      </c>
      <c r="BH272" s="144">
        <f>IF(N272="sníž. přenesená",J272,0)</f>
        <v>0</v>
      </c>
      <c r="BI272" s="144">
        <f>IF(N272="nulová",J272,0)</f>
        <v>0</v>
      </c>
      <c r="BJ272" s="18" t="s">
        <v>90</v>
      </c>
      <c r="BK272" s="144">
        <f>ROUND(I272*H272,2)</f>
        <v>0</v>
      </c>
      <c r="BL272" s="18" t="s">
        <v>175</v>
      </c>
      <c r="BM272" s="143" t="s">
        <v>383</v>
      </c>
    </row>
    <row r="273" spans="2:63" s="11" customFormat="1" ht="22.9" customHeight="1">
      <c r="B273" s="120"/>
      <c r="D273" s="121" t="s">
        <v>73</v>
      </c>
      <c r="E273" s="130" t="s">
        <v>384</v>
      </c>
      <c r="F273" s="130" t="s">
        <v>385</v>
      </c>
      <c r="I273" s="123"/>
      <c r="J273" s="131">
        <f>BK273</f>
        <v>0</v>
      </c>
      <c r="L273" s="120"/>
      <c r="M273" s="125"/>
      <c r="P273" s="126">
        <f>SUM(P274:P296)</f>
        <v>0</v>
      </c>
      <c r="R273" s="126">
        <f>SUM(R274:R296)</f>
        <v>0</v>
      </c>
      <c r="T273" s="127">
        <f>SUM(T274:T296)</f>
        <v>0</v>
      </c>
      <c r="AR273" s="121" t="s">
        <v>82</v>
      </c>
      <c r="AT273" s="128" t="s">
        <v>73</v>
      </c>
      <c r="AU273" s="128" t="s">
        <v>82</v>
      </c>
      <c r="AY273" s="121" t="s">
        <v>167</v>
      </c>
      <c r="BK273" s="129">
        <f>SUM(BK274:BK296)</f>
        <v>0</v>
      </c>
    </row>
    <row r="274" spans="2:65" s="1" customFormat="1" ht="24.2" customHeight="1">
      <c r="B274" s="33"/>
      <c r="C274" s="132" t="s">
        <v>386</v>
      </c>
      <c r="D274" s="132" t="s">
        <v>170</v>
      </c>
      <c r="E274" s="133" t="s">
        <v>387</v>
      </c>
      <c r="F274" s="134" t="s">
        <v>388</v>
      </c>
      <c r="G274" s="135" t="s">
        <v>389</v>
      </c>
      <c r="H274" s="136">
        <v>521.539</v>
      </c>
      <c r="I274" s="137"/>
      <c r="J274" s="138">
        <f>ROUND(I274*H274,2)</f>
        <v>0</v>
      </c>
      <c r="K274" s="134" t="s">
        <v>174</v>
      </c>
      <c r="L274" s="33"/>
      <c r="M274" s="139" t="s">
        <v>19</v>
      </c>
      <c r="N274" s="140" t="s">
        <v>46</v>
      </c>
      <c r="P274" s="141">
        <f>O274*H274</f>
        <v>0</v>
      </c>
      <c r="Q274" s="141">
        <v>0</v>
      </c>
      <c r="R274" s="141">
        <f>Q274*H274</f>
        <v>0</v>
      </c>
      <c r="S274" s="141">
        <v>0</v>
      </c>
      <c r="T274" s="142">
        <f>S274*H274</f>
        <v>0</v>
      </c>
      <c r="AR274" s="143" t="s">
        <v>175</v>
      </c>
      <c r="AT274" s="143" t="s">
        <v>170</v>
      </c>
      <c r="AU274" s="143" t="s">
        <v>90</v>
      </c>
      <c r="AY274" s="18" t="s">
        <v>167</v>
      </c>
      <c r="BE274" s="144">
        <f>IF(N274="základní",J274,0)</f>
        <v>0</v>
      </c>
      <c r="BF274" s="144">
        <f>IF(N274="snížená",J274,0)</f>
        <v>0</v>
      </c>
      <c r="BG274" s="144">
        <f>IF(N274="zákl. přenesená",J274,0)</f>
        <v>0</v>
      </c>
      <c r="BH274" s="144">
        <f>IF(N274="sníž. přenesená",J274,0)</f>
        <v>0</v>
      </c>
      <c r="BI274" s="144">
        <f>IF(N274="nulová",J274,0)</f>
        <v>0</v>
      </c>
      <c r="BJ274" s="18" t="s">
        <v>90</v>
      </c>
      <c r="BK274" s="144">
        <f>ROUND(I274*H274,2)</f>
        <v>0</v>
      </c>
      <c r="BL274" s="18" t="s">
        <v>175</v>
      </c>
      <c r="BM274" s="143" t="s">
        <v>390</v>
      </c>
    </row>
    <row r="275" spans="2:47" s="1" customFormat="1" ht="11.25">
      <c r="B275" s="33"/>
      <c r="D275" s="145" t="s">
        <v>177</v>
      </c>
      <c r="F275" s="146" t="s">
        <v>391</v>
      </c>
      <c r="I275" s="147"/>
      <c r="L275" s="33"/>
      <c r="M275" s="148"/>
      <c r="T275" s="54"/>
      <c r="AT275" s="18" t="s">
        <v>177</v>
      </c>
      <c r="AU275" s="18" t="s">
        <v>90</v>
      </c>
    </row>
    <row r="276" spans="2:65" s="1" customFormat="1" ht="21.75" customHeight="1">
      <c r="B276" s="33"/>
      <c r="C276" s="132" t="s">
        <v>392</v>
      </c>
      <c r="D276" s="132" t="s">
        <v>170</v>
      </c>
      <c r="E276" s="133" t="s">
        <v>393</v>
      </c>
      <c r="F276" s="134" t="s">
        <v>394</v>
      </c>
      <c r="G276" s="135" t="s">
        <v>389</v>
      </c>
      <c r="H276" s="136">
        <v>521.539</v>
      </c>
      <c r="I276" s="137"/>
      <c r="J276" s="138">
        <f>ROUND(I276*H276,2)</f>
        <v>0</v>
      </c>
      <c r="K276" s="134" t="s">
        <v>174</v>
      </c>
      <c r="L276" s="33"/>
      <c r="M276" s="139" t="s">
        <v>19</v>
      </c>
      <c r="N276" s="140" t="s">
        <v>46</v>
      </c>
      <c r="P276" s="141">
        <f>O276*H276</f>
        <v>0</v>
      </c>
      <c r="Q276" s="141">
        <v>0</v>
      </c>
      <c r="R276" s="141">
        <f>Q276*H276</f>
        <v>0</v>
      </c>
      <c r="S276" s="141">
        <v>0</v>
      </c>
      <c r="T276" s="142">
        <f>S276*H276</f>
        <v>0</v>
      </c>
      <c r="AR276" s="143" t="s">
        <v>175</v>
      </c>
      <c r="AT276" s="143" t="s">
        <v>170</v>
      </c>
      <c r="AU276" s="143" t="s">
        <v>90</v>
      </c>
      <c r="AY276" s="18" t="s">
        <v>167</v>
      </c>
      <c r="BE276" s="144">
        <f>IF(N276="základní",J276,0)</f>
        <v>0</v>
      </c>
      <c r="BF276" s="144">
        <f>IF(N276="snížená",J276,0)</f>
        <v>0</v>
      </c>
      <c r="BG276" s="144">
        <f>IF(N276="zákl. přenesená",J276,0)</f>
        <v>0</v>
      </c>
      <c r="BH276" s="144">
        <f>IF(N276="sníž. přenesená",J276,0)</f>
        <v>0</v>
      </c>
      <c r="BI276" s="144">
        <f>IF(N276="nulová",J276,0)</f>
        <v>0</v>
      </c>
      <c r="BJ276" s="18" t="s">
        <v>90</v>
      </c>
      <c r="BK276" s="144">
        <f>ROUND(I276*H276,2)</f>
        <v>0</v>
      </c>
      <c r="BL276" s="18" t="s">
        <v>175</v>
      </c>
      <c r="BM276" s="143" t="s">
        <v>395</v>
      </c>
    </row>
    <row r="277" spans="2:47" s="1" customFormat="1" ht="11.25">
      <c r="B277" s="33"/>
      <c r="D277" s="145" t="s">
        <v>177</v>
      </c>
      <c r="F277" s="146" t="s">
        <v>396</v>
      </c>
      <c r="I277" s="147"/>
      <c r="L277" s="33"/>
      <c r="M277" s="148"/>
      <c r="T277" s="54"/>
      <c r="AT277" s="18" t="s">
        <v>177</v>
      </c>
      <c r="AU277" s="18" t="s">
        <v>90</v>
      </c>
    </row>
    <row r="278" spans="2:65" s="1" customFormat="1" ht="24.2" customHeight="1">
      <c r="B278" s="33"/>
      <c r="C278" s="132" t="s">
        <v>397</v>
      </c>
      <c r="D278" s="132" t="s">
        <v>170</v>
      </c>
      <c r="E278" s="133" t="s">
        <v>398</v>
      </c>
      <c r="F278" s="134" t="s">
        <v>399</v>
      </c>
      <c r="G278" s="135" t="s">
        <v>389</v>
      </c>
      <c r="H278" s="136">
        <v>4693.851</v>
      </c>
      <c r="I278" s="137"/>
      <c r="J278" s="138">
        <f>ROUND(I278*H278,2)</f>
        <v>0</v>
      </c>
      <c r="K278" s="134" t="s">
        <v>174</v>
      </c>
      <c r="L278" s="33"/>
      <c r="M278" s="139" t="s">
        <v>19</v>
      </c>
      <c r="N278" s="140" t="s">
        <v>46</v>
      </c>
      <c r="P278" s="141">
        <f>O278*H278</f>
        <v>0</v>
      </c>
      <c r="Q278" s="141">
        <v>0</v>
      </c>
      <c r="R278" s="141">
        <f>Q278*H278</f>
        <v>0</v>
      </c>
      <c r="S278" s="141">
        <v>0</v>
      </c>
      <c r="T278" s="142">
        <f>S278*H278</f>
        <v>0</v>
      </c>
      <c r="AR278" s="143" t="s">
        <v>175</v>
      </c>
      <c r="AT278" s="143" t="s">
        <v>170</v>
      </c>
      <c r="AU278" s="143" t="s">
        <v>90</v>
      </c>
      <c r="AY278" s="18" t="s">
        <v>167</v>
      </c>
      <c r="BE278" s="144">
        <f>IF(N278="základní",J278,0)</f>
        <v>0</v>
      </c>
      <c r="BF278" s="144">
        <f>IF(N278="snížená",J278,0)</f>
        <v>0</v>
      </c>
      <c r="BG278" s="144">
        <f>IF(N278="zákl. přenesená",J278,0)</f>
        <v>0</v>
      </c>
      <c r="BH278" s="144">
        <f>IF(N278="sníž. přenesená",J278,0)</f>
        <v>0</v>
      </c>
      <c r="BI278" s="144">
        <f>IF(N278="nulová",J278,0)</f>
        <v>0</v>
      </c>
      <c r="BJ278" s="18" t="s">
        <v>90</v>
      </c>
      <c r="BK278" s="144">
        <f>ROUND(I278*H278,2)</f>
        <v>0</v>
      </c>
      <c r="BL278" s="18" t="s">
        <v>175</v>
      </c>
      <c r="BM278" s="143" t="s">
        <v>400</v>
      </c>
    </row>
    <row r="279" spans="2:47" s="1" customFormat="1" ht="11.25">
      <c r="B279" s="33"/>
      <c r="D279" s="145" t="s">
        <v>177</v>
      </c>
      <c r="F279" s="146" t="s">
        <v>401</v>
      </c>
      <c r="I279" s="147"/>
      <c r="L279" s="33"/>
      <c r="M279" s="148"/>
      <c r="T279" s="54"/>
      <c r="AT279" s="18" t="s">
        <v>177</v>
      </c>
      <c r="AU279" s="18" t="s">
        <v>90</v>
      </c>
    </row>
    <row r="280" spans="2:51" s="13" customFormat="1" ht="11.25">
      <c r="B280" s="156"/>
      <c r="D280" s="150" t="s">
        <v>179</v>
      </c>
      <c r="E280" s="157" t="s">
        <v>19</v>
      </c>
      <c r="F280" s="158" t="s">
        <v>402</v>
      </c>
      <c r="H280" s="159">
        <v>4693.851</v>
      </c>
      <c r="I280" s="160"/>
      <c r="L280" s="156"/>
      <c r="M280" s="161"/>
      <c r="T280" s="162"/>
      <c r="AT280" s="157" t="s">
        <v>179</v>
      </c>
      <c r="AU280" s="157" t="s">
        <v>90</v>
      </c>
      <c r="AV280" s="13" t="s">
        <v>90</v>
      </c>
      <c r="AW280" s="13" t="s">
        <v>35</v>
      </c>
      <c r="AX280" s="13" t="s">
        <v>74</v>
      </c>
      <c r="AY280" s="157" t="s">
        <v>167</v>
      </c>
    </row>
    <row r="281" spans="2:51" s="14" customFormat="1" ht="11.25">
      <c r="B281" s="163"/>
      <c r="D281" s="150" t="s">
        <v>179</v>
      </c>
      <c r="E281" s="164" t="s">
        <v>19</v>
      </c>
      <c r="F281" s="165" t="s">
        <v>200</v>
      </c>
      <c r="H281" s="166">
        <v>4693.851</v>
      </c>
      <c r="I281" s="167"/>
      <c r="L281" s="163"/>
      <c r="M281" s="168"/>
      <c r="T281" s="169"/>
      <c r="AT281" s="164" t="s">
        <v>179</v>
      </c>
      <c r="AU281" s="164" t="s">
        <v>90</v>
      </c>
      <c r="AV281" s="14" t="s">
        <v>175</v>
      </c>
      <c r="AW281" s="14" t="s">
        <v>35</v>
      </c>
      <c r="AX281" s="14" t="s">
        <v>82</v>
      </c>
      <c r="AY281" s="164" t="s">
        <v>167</v>
      </c>
    </row>
    <row r="282" spans="2:65" s="1" customFormat="1" ht="24.2" customHeight="1">
      <c r="B282" s="33"/>
      <c r="C282" s="132" t="s">
        <v>403</v>
      </c>
      <c r="D282" s="132" t="s">
        <v>170</v>
      </c>
      <c r="E282" s="133" t="s">
        <v>404</v>
      </c>
      <c r="F282" s="134" t="s">
        <v>405</v>
      </c>
      <c r="G282" s="135" t="s">
        <v>389</v>
      </c>
      <c r="H282" s="136">
        <v>168.703</v>
      </c>
      <c r="I282" s="137"/>
      <c r="J282" s="138">
        <f>ROUND(I282*H282,2)</f>
        <v>0</v>
      </c>
      <c r="K282" s="134" t="s">
        <v>174</v>
      </c>
      <c r="L282" s="33"/>
      <c r="M282" s="139" t="s">
        <v>19</v>
      </c>
      <c r="N282" s="140" t="s">
        <v>46</v>
      </c>
      <c r="P282" s="141">
        <f>O282*H282</f>
        <v>0</v>
      </c>
      <c r="Q282" s="141">
        <v>0</v>
      </c>
      <c r="R282" s="141">
        <f>Q282*H282</f>
        <v>0</v>
      </c>
      <c r="S282" s="141">
        <v>0</v>
      </c>
      <c r="T282" s="142">
        <f>S282*H282</f>
        <v>0</v>
      </c>
      <c r="AR282" s="143" t="s">
        <v>175</v>
      </c>
      <c r="AT282" s="143" t="s">
        <v>170</v>
      </c>
      <c r="AU282" s="143" t="s">
        <v>90</v>
      </c>
      <c r="AY282" s="18" t="s">
        <v>167</v>
      </c>
      <c r="BE282" s="144">
        <f>IF(N282="základní",J282,0)</f>
        <v>0</v>
      </c>
      <c r="BF282" s="144">
        <f>IF(N282="snížená",J282,0)</f>
        <v>0</v>
      </c>
      <c r="BG282" s="144">
        <f>IF(N282="zákl. přenesená",J282,0)</f>
        <v>0</v>
      </c>
      <c r="BH282" s="144">
        <f>IF(N282="sníž. přenesená",J282,0)</f>
        <v>0</v>
      </c>
      <c r="BI282" s="144">
        <f>IF(N282="nulová",J282,0)</f>
        <v>0</v>
      </c>
      <c r="BJ282" s="18" t="s">
        <v>90</v>
      </c>
      <c r="BK282" s="144">
        <f>ROUND(I282*H282,2)</f>
        <v>0</v>
      </c>
      <c r="BL282" s="18" t="s">
        <v>175</v>
      </c>
      <c r="BM282" s="143" t="s">
        <v>406</v>
      </c>
    </row>
    <row r="283" spans="2:47" s="1" customFormat="1" ht="11.25">
      <c r="B283" s="33"/>
      <c r="D283" s="145" t="s">
        <v>177</v>
      </c>
      <c r="F283" s="146" t="s">
        <v>407</v>
      </c>
      <c r="I283" s="147"/>
      <c r="L283" s="33"/>
      <c r="M283" s="148"/>
      <c r="T283" s="54"/>
      <c r="AT283" s="18" t="s">
        <v>177</v>
      </c>
      <c r="AU283" s="18" t="s">
        <v>90</v>
      </c>
    </row>
    <row r="284" spans="2:51" s="13" customFormat="1" ht="11.25">
      <c r="B284" s="156"/>
      <c r="D284" s="150" t="s">
        <v>179</v>
      </c>
      <c r="E284" s="157" t="s">
        <v>19</v>
      </c>
      <c r="F284" s="158" t="s">
        <v>408</v>
      </c>
      <c r="H284" s="159">
        <v>152.818</v>
      </c>
      <c r="I284" s="160"/>
      <c r="L284" s="156"/>
      <c r="M284" s="161"/>
      <c r="T284" s="162"/>
      <c r="AT284" s="157" t="s">
        <v>179</v>
      </c>
      <c r="AU284" s="157" t="s">
        <v>90</v>
      </c>
      <c r="AV284" s="13" t="s">
        <v>90</v>
      </c>
      <c r="AW284" s="13" t="s">
        <v>35</v>
      </c>
      <c r="AX284" s="13" t="s">
        <v>74</v>
      </c>
      <c r="AY284" s="157" t="s">
        <v>167</v>
      </c>
    </row>
    <row r="285" spans="2:51" s="13" customFormat="1" ht="11.25">
      <c r="B285" s="156"/>
      <c r="D285" s="150" t="s">
        <v>179</v>
      </c>
      <c r="E285" s="157" t="s">
        <v>19</v>
      </c>
      <c r="F285" s="158" t="s">
        <v>409</v>
      </c>
      <c r="H285" s="159">
        <v>15.885</v>
      </c>
      <c r="I285" s="160"/>
      <c r="L285" s="156"/>
      <c r="M285" s="161"/>
      <c r="T285" s="162"/>
      <c r="AT285" s="157" t="s">
        <v>179</v>
      </c>
      <c r="AU285" s="157" t="s">
        <v>90</v>
      </c>
      <c r="AV285" s="13" t="s">
        <v>90</v>
      </c>
      <c r="AW285" s="13" t="s">
        <v>35</v>
      </c>
      <c r="AX285" s="13" t="s">
        <v>74</v>
      </c>
      <c r="AY285" s="157" t="s">
        <v>167</v>
      </c>
    </row>
    <row r="286" spans="2:51" s="14" customFormat="1" ht="11.25">
      <c r="B286" s="163"/>
      <c r="D286" s="150" t="s">
        <v>179</v>
      </c>
      <c r="E286" s="164" t="s">
        <v>19</v>
      </c>
      <c r="F286" s="165" t="s">
        <v>200</v>
      </c>
      <c r="H286" s="166">
        <v>168.703</v>
      </c>
      <c r="I286" s="167"/>
      <c r="L286" s="163"/>
      <c r="M286" s="168"/>
      <c r="T286" s="169"/>
      <c r="AT286" s="164" t="s">
        <v>179</v>
      </c>
      <c r="AU286" s="164" t="s">
        <v>90</v>
      </c>
      <c r="AV286" s="14" t="s">
        <v>175</v>
      </c>
      <c r="AW286" s="14" t="s">
        <v>35</v>
      </c>
      <c r="AX286" s="14" t="s">
        <v>82</v>
      </c>
      <c r="AY286" s="164" t="s">
        <v>167</v>
      </c>
    </row>
    <row r="287" spans="2:65" s="1" customFormat="1" ht="24.2" customHeight="1">
      <c r="B287" s="33"/>
      <c r="C287" s="132" t="s">
        <v>410</v>
      </c>
      <c r="D287" s="132" t="s">
        <v>170</v>
      </c>
      <c r="E287" s="133" t="s">
        <v>411</v>
      </c>
      <c r="F287" s="134" t="s">
        <v>412</v>
      </c>
      <c r="G287" s="135" t="s">
        <v>389</v>
      </c>
      <c r="H287" s="136">
        <v>55.44</v>
      </c>
      <c r="I287" s="137"/>
      <c r="J287" s="138">
        <f>ROUND(I287*H287,2)</f>
        <v>0</v>
      </c>
      <c r="K287" s="134" t="s">
        <v>174</v>
      </c>
      <c r="L287" s="33"/>
      <c r="M287" s="139" t="s">
        <v>19</v>
      </c>
      <c r="N287" s="140" t="s">
        <v>46</v>
      </c>
      <c r="P287" s="141">
        <f>O287*H287</f>
        <v>0</v>
      </c>
      <c r="Q287" s="141">
        <v>0</v>
      </c>
      <c r="R287" s="141">
        <f>Q287*H287</f>
        <v>0</v>
      </c>
      <c r="S287" s="141">
        <v>0</v>
      </c>
      <c r="T287" s="142">
        <f>S287*H287</f>
        <v>0</v>
      </c>
      <c r="AR287" s="143" t="s">
        <v>175</v>
      </c>
      <c r="AT287" s="143" t="s">
        <v>170</v>
      </c>
      <c r="AU287" s="143" t="s">
        <v>90</v>
      </c>
      <c r="AY287" s="18" t="s">
        <v>167</v>
      </c>
      <c r="BE287" s="144">
        <f>IF(N287="základní",J287,0)</f>
        <v>0</v>
      </c>
      <c r="BF287" s="144">
        <f>IF(N287="snížená",J287,0)</f>
        <v>0</v>
      </c>
      <c r="BG287" s="144">
        <f>IF(N287="zákl. přenesená",J287,0)</f>
        <v>0</v>
      </c>
      <c r="BH287" s="144">
        <f>IF(N287="sníž. přenesená",J287,0)</f>
        <v>0</v>
      </c>
      <c r="BI287" s="144">
        <f>IF(N287="nulová",J287,0)</f>
        <v>0</v>
      </c>
      <c r="BJ287" s="18" t="s">
        <v>90</v>
      </c>
      <c r="BK287" s="144">
        <f>ROUND(I287*H287,2)</f>
        <v>0</v>
      </c>
      <c r="BL287" s="18" t="s">
        <v>175</v>
      </c>
      <c r="BM287" s="143" t="s">
        <v>413</v>
      </c>
    </row>
    <row r="288" spans="2:47" s="1" customFormat="1" ht="11.25">
      <c r="B288" s="33"/>
      <c r="D288" s="145" t="s">
        <v>177</v>
      </c>
      <c r="F288" s="146" t="s">
        <v>414</v>
      </c>
      <c r="I288" s="147"/>
      <c r="L288" s="33"/>
      <c r="M288" s="148"/>
      <c r="T288" s="54"/>
      <c r="AT288" s="18" t="s">
        <v>177</v>
      </c>
      <c r="AU288" s="18" t="s">
        <v>90</v>
      </c>
    </row>
    <row r="289" spans="2:51" s="13" customFormat="1" ht="11.25">
      <c r="B289" s="156"/>
      <c r="D289" s="150" t="s">
        <v>179</v>
      </c>
      <c r="E289" s="157" t="s">
        <v>19</v>
      </c>
      <c r="F289" s="158" t="s">
        <v>415</v>
      </c>
      <c r="H289" s="159">
        <v>55.44</v>
      </c>
      <c r="I289" s="160"/>
      <c r="L289" s="156"/>
      <c r="M289" s="161"/>
      <c r="T289" s="162"/>
      <c r="AT289" s="157" t="s">
        <v>179</v>
      </c>
      <c r="AU289" s="157" t="s">
        <v>90</v>
      </c>
      <c r="AV289" s="13" t="s">
        <v>90</v>
      </c>
      <c r="AW289" s="13" t="s">
        <v>35</v>
      </c>
      <c r="AX289" s="13" t="s">
        <v>74</v>
      </c>
      <c r="AY289" s="157" t="s">
        <v>167</v>
      </c>
    </row>
    <row r="290" spans="2:51" s="14" customFormat="1" ht="11.25">
      <c r="B290" s="163"/>
      <c r="D290" s="150" t="s">
        <v>179</v>
      </c>
      <c r="E290" s="164" t="s">
        <v>19</v>
      </c>
      <c r="F290" s="165" t="s">
        <v>200</v>
      </c>
      <c r="H290" s="166">
        <v>55.44</v>
      </c>
      <c r="I290" s="167"/>
      <c r="L290" s="163"/>
      <c r="M290" s="168"/>
      <c r="T290" s="169"/>
      <c r="AT290" s="164" t="s">
        <v>179</v>
      </c>
      <c r="AU290" s="164" t="s">
        <v>90</v>
      </c>
      <c r="AV290" s="14" t="s">
        <v>175</v>
      </c>
      <c r="AW290" s="14" t="s">
        <v>35</v>
      </c>
      <c r="AX290" s="14" t="s">
        <v>82</v>
      </c>
      <c r="AY290" s="164" t="s">
        <v>167</v>
      </c>
    </row>
    <row r="291" spans="2:65" s="1" customFormat="1" ht="24.2" customHeight="1">
      <c r="B291" s="33"/>
      <c r="C291" s="132" t="s">
        <v>416</v>
      </c>
      <c r="D291" s="132" t="s">
        <v>170</v>
      </c>
      <c r="E291" s="133" t="s">
        <v>417</v>
      </c>
      <c r="F291" s="134" t="s">
        <v>418</v>
      </c>
      <c r="G291" s="135" t="s">
        <v>389</v>
      </c>
      <c r="H291" s="136">
        <v>297.396</v>
      </c>
      <c r="I291" s="137"/>
      <c r="J291" s="138">
        <f>ROUND(I291*H291,2)</f>
        <v>0</v>
      </c>
      <c r="K291" s="134" t="s">
        <v>174</v>
      </c>
      <c r="L291" s="33"/>
      <c r="M291" s="139" t="s">
        <v>19</v>
      </c>
      <c r="N291" s="140" t="s">
        <v>46</v>
      </c>
      <c r="P291" s="141">
        <f>O291*H291</f>
        <v>0</v>
      </c>
      <c r="Q291" s="141">
        <v>0</v>
      </c>
      <c r="R291" s="141">
        <f>Q291*H291</f>
        <v>0</v>
      </c>
      <c r="S291" s="141">
        <v>0</v>
      </c>
      <c r="T291" s="142">
        <f>S291*H291</f>
        <v>0</v>
      </c>
      <c r="AR291" s="143" t="s">
        <v>175</v>
      </c>
      <c r="AT291" s="143" t="s">
        <v>170</v>
      </c>
      <c r="AU291" s="143" t="s">
        <v>90</v>
      </c>
      <c r="AY291" s="18" t="s">
        <v>167</v>
      </c>
      <c r="BE291" s="144">
        <f>IF(N291="základní",J291,0)</f>
        <v>0</v>
      </c>
      <c r="BF291" s="144">
        <f>IF(N291="snížená",J291,0)</f>
        <v>0</v>
      </c>
      <c r="BG291" s="144">
        <f>IF(N291="zákl. přenesená",J291,0)</f>
        <v>0</v>
      </c>
      <c r="BH291" s="144">
        <f>IF(N291="sníž. přenesená",J291,0)</f>
        <v>0</v>
      </c>
      <c r="BI291" s="144">
        <f>IF(N291="nulová",J291,0)</f>
        <v>0</v>
      </c>
      <c r="BJ291" s="18" t="s">
        <v>90</v>
      </c>
      <c r="BK291" s="144">
        <f>ROUND(I291*H291,2)</f>
        <v>0</v>
      </c>
      <c r="BL291" s="18" t="s">
        <v>175</v>
      </c>
      <c r="BM291" s="143" t="s">
        <v>419</v>
      </c>
    </row>
    <row r="292" spans="2:47" s="1" customFormat="1" ht="11.25">
      <c r="B292" s="33"/>
      <c r="D292" s="145" t="s">
        <v>177</v>
      </c>
      <c r="F292" s="146" t="s">
        <v>420</v>
      </c>
      <c r="I292" s="147"/>
      <c r="L292" s="33"/>
      <c r="M292" s="148"/>
      <c r="T292" s="54"/>
      <c r="AT292" s="18" t="s">
        <v>177</v>
      </c>
      <c r="AU292" s="18" t="s">
        <v>90</v>
      </c>
    </row>
    <row r="293" spans="2:51" s="13" customFormat="1" ht="11.25">
      <c r="B293" s="156"/>
      <c r="D293" s="150" t="s">
        <v>179</v>
      </c>
      <c r="E293" s="157" t="s">
        <v>19</v>
      </c>
      <c r="F293" s="158" t="s">
        <v>421</v>
      </c>
      <c r="H293" s="159">
        <v>521.539</v>
      </c>
      <c r="I293" s="160"/>
      <c r="L293" s="156"/>
      <c r="M293" s="161"/>
      <c r="T293" s="162"/>
      <c r="AT293" s="157" t="s">
        <v>179</v>
      </c>
      <c r="AU293" s="157" t="s">
        <v>90</v>
      </c>
      <c r="AV293" s="13" t="s">
        <v>90</v>
      </c>
      <c r="AW293" s="13" t="s">
        <v>35</v>
      </c>
      <c r="AX293" s="13" t="s">
        <v>74</v>
      </c>
      <c r="AY293" s="157" t="s">
        <v>167</v>
      </c>
    </row>
    <row r="294" spans="2:51" s="13" customFormat="1" ht="11.25">
      <c r="B294" s="156"/>
      <c r="D294" s="150" t="s">
        <v>179</v>
      </c>
      <c r="E294" s="157" t="s">
        <v>19</v>
      </c>
      <c r="F294" s="158" t="s">
        <v>422</v>
      </c>
      <c r="H294" s="159">
        <v>-168.703</v>
      </c>
      <c r="I294" s="160"/>
      <c r="L294" s="156"/>
      <c r="M294" s="161"/>
      <c r="T294" s="162"/>
      <c r="AT294" s="157" t="s">
        <v>179</v>
      </c>
      <c r="AU294" s="157" t="s">
        <v>90</v>
      </c>
      <c r="AV294" s="13" t="s">
        <v>90</v>
      </c>
      <c r="AW294" s="13" t="s">
        <v>35</v>
      </c>
      <c r="AX294" s="13" t="s">
        <v>74</v>
      </c>
      <c r="AY294" s="157" t="s">
        <v>167</v>
      </c>
    </row>
    <row r="295" spans="2:51" s="13" customFormat="1" ht="11.25">
      <c r="B295" s="156"/>
      <c r="D295" s="150" t="s">
        <v>179</v>
      </c>
      <c r="E295" s="157" t="s">
        <v>19</v>
      </c>
      <c r="F295" s="158" t="s">
        <v>423</v>
      </c>
      <c r="H295" s="159">
        <v>-55.44</v>
      </c>
      <c r="I295" s="160"/>
      <c r="L295" s="156"/>
      <c r="M295" s="161"/>
      <c r="T295" s="162"/>
      <c r="AT295" s="157" t="s">
        <v>179</v>
      </c>
      <c r="AU295" s="157" t="s">
        <v>90</v>
      </c>
      <c r="AV295" s="13" t="s">
        <v>90</v>
      </c>
      <c r="AW295" s="13" t="s">
        <v>35</v>
      </c>
      <c r="AX295" s="13" t="s">
        <v>74</v>
      </c>
      <c r="AY295" s="157" t="s">
        <v>167</v>
      </c>
    </row>
    <row r="296" spans="2:51" s="14" customFormat="1" ht="11.25">
      <c r="B296" s="163"/>
      <c r="D296" s="150" t="s">
        <v>179</v>
      </c>
      <c r="E296" s="164" t="s">
        <v>19</v>
      </c>
      <c r="F296" s="165" t="s">
        <v>200</v>
      </c>
      <c r="H296" s="166">
        <v>297.396</v>
      </c>
      <c r="I296" s="167"/>
      <c r="L296" s="163"/>
      <c r="M296" s="168"/>
      <c r="T296" s="169"/>
      <c r="AT296" s="164" t="s">
        <v>179</v>
      </c>
      <c r="AU296" s="164" t="s">
        <v>90</v>
      </c>
      <c r="AV296" s="14" t="s">
        <v>175</v>
      </c>
      <c r="AW296" s="14" t="s">
        <v>35</v>
      </c>
      <c r="AX296" s="14" t="s">
        <v>82</v>
      </c>
      <c r="AY296" s="164" t="s">
        <v>167</v>
      </c>
    </row>
    <row r="297" spans="2:63" s="11" customFormat="1" ht="25.9" customHeight="1">
      <c r="B297" s="120"/>
      <c r="D297" s="121" t="s">
        <v>73</v>
      </c>
      <c r="E297" s="122" t="s">
        <v>424</v>
      </c>
      <c r="F297" s="122" t="s">
        <v>425</v>
      </c>
      <c r="I297" s="123"/>
      <c r="J297" s="124">
        <f>BK297</f>
        <v>0</v>
      </c>
      <c r="L297" s="120"/>
      <c r="M297" s="125"/>
      <c r="P297" s="126">
        <f>P298+P305+P312+P340</f>
        <v>0</v>
      </c>
      <c r="R297" s="126">
        <f>R298+R305+R312+R340</f>
        <v>0</v>
      </c>
      <c r="T297" s="127">
        <f>T298+T305+T312+T340</f>
        <v>5.2853104</v>
      </c>
      <c r="AR297" s="121" t="s">
        <v>90</v>
      </c>
      <c r="AT297" s="128" t="s">
        <v>73</v>
      </c>
      <c r="AU297" s="128" t="s">
        <v>74</v>
      </c>
      <c r="AY297" s="121" t="s">
        <v>167</v>
      </c>
      <c r="BK297" s="129">
        <f>BK298+BK305+BK312+BK340</f>
        <v>0</v>
      </c>
    </row>
    <row r="298" spans="2:63" s="11" customFormat="1" ht="22.9" customHeight="1">
      <c r="B298" s="120"/>
      <c r="D298" s="121" t="s">
        <v>73</v>
      </c>
      <c r="E298" s="130" t="s">
        <v>426</v>
      </c>
      <c r="F298" s="130" t="s">
        <v>427</v>
      </c>
      <c r="I298" s="123"/>
      <c r="J298" s="131">
        <f>BK298</f>
        <v>0</v>
      </c>
      <c r="L298" s="120"/>
      <c r="M298" s="125"/>
      <c r="P298" s="126">
        <f>SUM(P299:P304)</f>
        <v>0</v>
      </c>
      <c r="R298" s="126">
        <f>SUM(R299:R304)</f>
        <v>0</v>
      </c>
      <c r="T298" s="127">
        <f>SUM(T299:T304)</f>
        <v>3.429</v>
      </c>
      <c r="AR298" s="121" t="s">
        <v>90</v>
      </c>
      <c r="AT298" s="128" t="s">
        <v>73</v>
      </c>
      <c r="AU298" s="128" t="s">
        <v>82</v>
      </c>
      <c r="AY298" s="121" t="s">
        <v>167</v>
      </c>
      <c r="BK298" s="129">
        <f>SUM(BK299:BK304)</f>
        <v>0</v>
      </c>
    </row>
    <row r="299" spans="2:65" s="1" customFormat="1" ht="24.2" customHeight="1">
      <c r="B299" s="33"/>
      <c r="C299" s="132" t="s">
        <v>428</v>
      </c>
      <c r="D299" s="132" t="s">
        <v>170</v>
      </c>
      <c r="E299" s="133" t="s">
        <v>429</v>
      </c>
      <c r="F299" s="134" t="s">
        <v>430</v>
      </c>
      <c r="G299" s="135" t="s">
        <v>173</v>
      </c>
      <c r="H299" s="136">
        <v>952.5</v>
      </c>
      <c r="I299" s="137"/>
      <c r="J299" s="138">
        <f>ROUND(I299*H299,2)</f>
        <v>0</v>
      </c>
      <c r="K299" s="134" t="s">
        <v>174</v>
      </c>
      <c r="L299" s="33"/>
      <c r="M299" s="139" t="s">
        <v>19</v>
      </c>
      <c r="N299" s="140" t="s">
        <v>46</v>
      </c>
      <c r="P299" s="141">
        <f>O299*H299</f>
        <v>0</v>
      </c>
      <c r="Q299" s="141">
        <v>0</v>
      </c>
      <c r="R299" s="141">
        <f>Q299*H299</f>
        <v>0</v>
      </c>
      <c r="S299" s="141">
        <v>0.0036</v>
      </c>
      <c r="T299" s="142">
        <f>S299*H299</f>
        <v>3.429</v>
      </c>
      <c r="AR299" s="143" t="s">
        <v>309</v>
      </c>
      <c r="AT299" s="143" t="s">
        <v>170</v>
      </c>
      <c r="AU299" s="143" t="s">
        <v>90</v>
      </c>
      <c r="AY299" s="18" t="s">
        <v>167</v>
      </c>
      <c r="BE299" s="144">
        <f>IF(N299="základní",J299,0)</f>
        <v>0</v>
      </c>
      <c r="BF299" s="144">
        <f>IF(N299="snížená",J299,0)</f>
        <v>0</v>
      </c>
      <c r="BG299" s="144">
        <f>IF(N299="zákl. přenesená",J299,0)</f>
        <v>0</v>
      </c>
      <c r="BH299" s="144">
        <f>IF(N299="sníž. přenesená",J299,0)</f>
        <v>0</v>
      </c>
      <c r="BI299" s="144">
        <f>IF(N299="nulová",J299,0)</f>
        <v>0</v>
      </c>
      <c r="BJ299" s="18" t="s">
        <v>90</v>
      </c>
      <c r="BK299" s="144">
        <f>ROUND(I299*H299,2)</f>
        <v>0</v>
      </c>
      <c r="BL299" s="18" t="s">
        <v>309</v>
      </c>
      <c r="BM299" s="143" t="s">
        <v>431</v>
      </c>
    </row>
    <row r="300" spans="2:47" s="1" customFormat="1" ht="11.25">
      <c r="B300" s="33"/>
      <c r="D300" s="145" t="s">
        <v>177</v>
      </c>
      <c r="F300" s="146" t="s">
        <v>432</v>
      </c>
      <c r="I300" s="147"/>
      <c r="L300" s="33"/>
      <c r="M300" s="148"/>
      <c r="T300" s="54"/>
      <c r="AT300" s="18" t="s">
        <v>177</v>
      </c>
      <c r="AU300" s="18" t="s">
        <v>90</v>
      </c>
    </row>
    <row r="301" spans="2:51" s="12" customFormat="1" ht="11.25">
      <c r="B301" s="149"/>
      <c r="D301" s="150" t="s">
        <v>179</v>
      </c>
      <c r="E301" s="151" t="s">
        <v>19</v>
      </c>
      <c r="F301" s="152" t="s">
        <v>268</v>
      </c>
      <c r="H301" s="151" t="s">
        <v>19</v>
      </c>
      <c r="I301" s="153"/>
      <c r="L301" s="149"/>
      <c r="M301" s="154"/>
      <c r="T301" s="155"/>
      <c r="AT301" s="151" t="s">
        <v>179</v>
      </c>
      <c r="AU301" s="151" t="s">
        <v>90</v>
      </c>
      <c r="AV301" s="12" t="s">
        <v>82</v>
      </c>
      <c r="AW301" s="12" t="s">
        <v>35</v>
      </c>
      <c r="AX301" s="12" t="s">
        <v>74</v>
      </c>
      <c r="AY301" s="151" t="s">
        <v>167</v>
      </c>
    </row>
    <row r="302" spans="2:51" s="13" customFormat="1" ht="11.25">
      <c r="B302" s="156"/>
      <c r="D302" s="150" t="s">
        <v>179</v>
      </c>
      <c r="E302" s="157" t="s">
        <v>19</v>
      </c>
      <c r="F302" s="158" t="s">
        <v>433</v>
      </c>
      <c r="H302" s="159">
        <v>872</v>
      </c>
      <c r="I302" s="160"/>
      <c r="L302" s="156"/>
      <c r="M302" s="161"/>
      <c r="T302" s="162"/>
      <c r="AT302" s="157" t="s">
        <v>179</v>
      </c>
      <c r="AU302" s="157" t="s">
        <v>90</v>
      </c>
      <c r="AV302" s="13" t="s">
        <v>90</v>
      </c>
      <c r="AW302" s="13" t="s">
        <v>35</v>
      </c>
      <c r="AX302" s="13" t="s">
        <v>74</v>
      </c>
      <c r="AY302" s="157" t="s">
        <v>167</v>
      </c>
    </row>
    <row r="303" spans="2:51" s="13" customFormat="1" ht="11.25">
      <c r="B303" s="156"/>
      <c r="D303" s="150" t="s">
        <v>179</v>
      </c>
      <c r="E303" s="157" t="s">
        <v>19</v>
      </c>
      <c r="F303" s="158" t="s">
        <v>434</v>
      </c>
      <c r="H303" s="159">
        <v>80.5</v>
      </c>
      <c r="I303" s="160"/>
      <c r="L303" s="156"/>
      <c r="M303" s="161"/>
      <c r="T303" s="162"/>
      <c r="AT303" s="157" t="s">
        <v>179</v>
      </c>
      <c r="AU303" s="157" t="s">
        <v>90</v>
      </c>
      <c r="AV303" s="13" t="s">
        <v>90</v>
      </c>
      <c r="AW303" s="13" t="s">
        <v>35</v>
      </c>
      <c r="AX303" s="13" t="s">
        <v>74</v>
      </c>
      <c r="AY303" s="157" t="s">
        <v>167</v>
      </c>
    </row>
    <row r="304" spans="2:51" s="14" customFormat="1" ht="11.25">
      <c r="B304" s="163"/>
      <c r="D304" s="150" t="s">
        <v>179</v>
      </c>
      <c r="E304" s="164" t="s">
        <v>19</v>
      </c>
      <c r="F304" s="165" t="s">
        <v>200</v>
      </c>
      <c r="H304" s="166">
        <v>952.5</v>
      </c>
      <c r="I304" s="167"/>
      <c r="L304" s="163"/>
      <c r="M304" s="168"/>
      <c r="T304" s="169"/>
      <c r="AT304" s="164" t="s">
        <v>179</v>
      </c>
      <c r="AU304" s="164" t="s">
        <v>90</v>
      </c>
      <c r="AV304" s="14" t="s">
        <v>175</v>
      </c>
      <c r="AW304" s="14" t="s">
        <v>35</v>
      </c>
      <c r="AX304" s="14" t="s">
        <v>82</v>
      </c>
      <c r="AY304" s="164" t="s">
        <v>167</v>
      </c>
    </row>
    <row r="305" spans="2:63" s="11" customFormat="1" ht="22.9" customHeight="1">
      <c r="B305" s="120"/>
      <c r="D305" s="121" t="s">
        <v>73</v>
      </c>
      <c r="E305" s="130" t="s">
        <v>435</v>
      </c>
      <c r="F305" s="130" t="s">
        <v>436</v>
      </c>
      <c r="I305" s="123"/>
      <c r="J305" s="131">
        <f>BK305</f>
        <v>0</v>
      </c>
      <c r="L305" s="120"/>
      <c r="M305" s="125"/>
      <c r="P305" s="126">
        <f>SUM(P306:P311)</f>
        <v>0</v>
      </c>
      <c r="R305" s="126">
        <f>SUM(R306:R311)</f>
        <v>0</v>
      </c>
      <c r="T305" s="127">
        <f>SUM(T306:T311)</f>
        <v>1.4554079999999998</v>
      </c>
      <c r="AR305" s="121" t="s">
        <v>90</v>
      </c>
      <c r="AT305" s="128" t="s">
        <v>73</v>
      </c>
      <c r="AU305" s="128" t="s">
        <v>82</v>
      </c>
      <c r="AY305" s="121" t="s">
        <v>167</v>
      </c>
      <c r="BK305" s="129">
        <f>SUM(BK306:BK311)</f>
        <v>0</v>
      </c>
    </row>
    <row r="306" spans="2:65" s="1" customFormat="1" ht="24.2" customHeight="1">
      <c r="B306" s="33"/>
      <c r="C306" s="132" t="s">
        <v>437</v>
      </c>
      <c r="D306" s="132" t="s">
        <v>170</v>
      </c>
      <c r="E306" s="133" t="s">
        <v>438</v>
      </c>
      <c r="F306" s="134" t="s">
        <v>439</v>
      </c>
      <c r="G306" s="135" t="s">
        <v>173</v>
      </c>
      <c r="H306" s="136">
        <v>808.56</v>
      </c>
      <c r="I306" s="137"/>
      <c r="J306" s="138">
        <f>ROUND(I306*H306,2)</f>
        <v>0</v>
      </c>
      <c r="K306" s="134" t="s">
        <v>174</v>
      </c>
      <c r="L306" s="33"/>
      <c r="M306" s="139" t="s">
        <v>19</v>
      </c>
      <c r="N306" s="140" t="s">
        <v>46</v>
      </c>
      <c r="P306" s="141">
        <f>O306*H306</f>
        <v>0</v>
      </c>
      <c r="Q306" s="141">
        <v>0</v>
      </c>
      <c r="R306" s="141">
        <f>Q306*H306</f>
        <v>0</v>
      </c>
      <c r="S306" s="141">
        <v>0.0018</v>
      </c>
      <c r="T306" s="142">
        <f>S306*H306</f>
        <v>1.4554079999999998</v>
      </c>
      <c r="AR306" s="143" t="s">
        <v>309</v>
      </c>
      <c r="AT306" s="143" t="s">
        <v>170</v>
      </c>
      <c r="AU306" s="143" t="s">
        <v>90</v>
      </c>
      <c r="AY306" s="18" t="s">
        <v>167</v>
      </c>
      <c r="BE306" s="144">
        <f>IF(N306="základní",J306,0)</f>
        <v>0</v>
      </c>
      <c r="BF306" s="144">
        <f>IF(N306="snížená",J306,0)</f>
        <v>0</v>
      </c>
      <c r="BG306" s="144">
        <f>IF(N306="zákl. přenesená",J306,0)</f>
        <v>0</v>
      </c>
      <c r="BH306" s="144">
        <f>IF(N306="sníž. přenesená",J306,0)</f>
        <v>0</v>
      </c>
      <c r="BI306" s="144">
        <f>IF(N306="nulová",J306,0)</f>
        <v>0</v>
      </c>
      <c r="BJ306" s="18" t="s">
        <v>90</v>
      </c>
      <c r="BK306" s="144">
        <f>ROUND(I306*H306,2)</f>
        <v>0</v>
      </c>
      <c r="BL306" s="18" t="s">
        <v>309</v>
      </c>
      <c r="BM306" s="143" t="s">
        <v>440</v>
      </c>
    </row>
    <row r="307" spans="2:47" s="1" customFormat="1" ht="11.25">
      <c r="B307" s="33"/>
      <c r="D307" s="145" t="s">
        <v>177</v>
      </c>
      <c r="F307" s="146" t="s">
        <v>441</v>
      </c>
      <c r="I307" s="147"/>
      <c r="L307" s="33"/>
      <c r="M307" s="148"/>
      <c r="T307" s="54"/>
      <c r="AT307" s="18" t="s">
        <v>177</v>
      </c>
      <c r="AU307" s="18" t="s">
        <v>90</v>
      </c>
    </row>
    <row r="308" spans="2:51" s="12" customFormat="1" ht="11.25">
      <c r="B308" s="149"/>
      <c r="D308" s="150" t="s">
        <v>179</v>
      </c>
      <c r="E308" s="151" t="s">
        <v>19</v>
      </c>
      <c r="F308" s="152" t="s">
        <v>442</v>
      </c>
      <c r="H308" s="151" t="s">
        <v>19</v>
      </c>
      <c r="I308" s="153"/>
      <c r="L308" s="149"/>
      <c r="M308" s="154"/>
      <c r="T308" s="155"/>
      <c r="AT308" s="151" t="s">
        <v>179</v>
      </c>
      <c r="AU308" s="151" t="s">
        <v>90</v>
      </c>
      <c r="AV308" s="12" t="s">
        <v>82</v>
      </c>
      <c r="AW308" s="12" t="s">
        <v>35</v>
      </c>
      <c r="AX308" s="12" t="s">
        <v>74</v>
      </c>
      <c r="AY308" s="151" t="s">
        <v>167</v>
      </c>
    </row>
    <row r="309" spans="2:51" s="13" customFormat="1" ht="11.25">
      <c r="B309" s="156"/>
      <c r="D309" s="150" t="s">
        <v>179</v>
      </c>
      <c r="E309" s="157" t="s">
        <v>19</v>
      </c>
      <c r="F309" s="158" t="s">
        <v>443</v>
      </c>
      <c r="H309" s="159">
        <v>16.56</v>
      </c>
      <c r="I309" s="160"/>
      <c r="L309" s="156"/>
      <c r="M309" s="161"/>
      <c r="T309" s="162"/>
      <c r="AT309" s="157" t="s">
        <v>179</v>
      </c>
      <c r="AU309" s="157" t="s">
        <v>90</v>
      </c>
      <c r="AV309" s="13" t="s">
        <v>90</v>
      </c>
      <c r="AW309" s="13" t="s">
        <v>35</v>
      </c>
      <c r="AX309" s="13" t="s">
        <v>74</v>
      </c>
      <c r="AY309" s="157" t="s">
        <v>167</v>
      </c>
    </row>
    <row r="310" spans="2:51" s="13" customFormat="1" ht="11.25">
      <c r="B310" s="156"/>
      <c r="D310" s="150" t="s">
        <v>179</v>
      </c>
      <c r="E310" s="157" t="s">
        <v>19</v>
      </c>
      <c r="F310" s="158" t="s">
        <v>291</v>
      </c>
      <c r="H310" s="159">
        <v>792</v>
      </c>
      <c r="I310" s="160"/>
      <c r="L310" s="156"/>
      <c r="M310" s="161"/>
      <c r="T310" s="162"/>
      <c r="AT310" s="157" t="s">
        <v>179</v>
      </c>
      <c r="AU310" s="157" t="s">
        <v>90</v>
      </c>
      <c r="AV310" s="13" t="s">
        <v>90</v>
      </c>
      <c r="AW310" s="13" t="s">
        <v>35</v>
      </c>
      <c r="AX310" s="13" t="s">
        <v>74</v>
      </c>
      <c r="AY310" s="157" t="s">
        <v>167</v>
      </c>
    </row>
    <row r="311" spans="2:51" s="14" customFormat="1" ht="11.25">
      <c r="B311" s="163"/>
      <c r="D311" s="150" t="s">
        <v>179</v>
      </c>
      <c r="E311" s="164" t="s">
        <v>19</v>
      </c>
      <c r="F311" s="165" t="s">
        <v>200</v>
      </c>
      <c r="H311" s="166">
        <v>808.56</v>
      </c>
      <c r="I311" s="167"/>
      <c r="L311" s="163"/>
      <c r="M311" s="168"/>
      <c r="T311" s="169"/>
      <c r="AT311" s="164" t="s">
        <v>179</v>
      </c>
      <c r="AU311" s="164" t="s">
        <v>90</v>
      </c>
      <c r="AV311" s="14" t="s">
        <v>175</v>
      </c>
      <c r="AW311" s="14" t="s">
        <v>35</v>
      </c>
      <c r="AX311" s="14" t="s">
        <v>82</v>
      </c>
      <c r="AY311" s="164" t="s">
        <v>167</v>
      </c>
    </row>
    <row r="312" spans="2:63" s="11" customFormat="1" ht="22.9" customHeight="1">
      <c r="B312" s="120"/>
      <c r="D312" s="121" t="s">
        <v>73</v>
      </c>
      <c r="E312" s="130" t="s">
        <v>444</v>
      </c>
      <c r="F312" s="130" t="s">
        <v>445</v>
      </c>
      <c r="I312" s="123"/>
      <c r="J312" s="131">
        <f>BK312</f>
        <v>0</v>
      </c>
      <c r="L312" s="120"/>
      <c r="M312" s="125"/>
      <c r="P312" s="126">
        <f>SUM(P313:P339)</f>
        <v>0</v>
      </c>
      <c r="R312" s="126">
        <f>SUM(R313:R339)</f>
        <v>0</v>
      </c>
      <c r="T312" s="127">
        <f>SUM(T313:T339)</f>
        <v>0.2959024</v>
      </c>
      <c r="AR312" s="121" t="s">
        <v>90</v>
      </c>
      <c r="AT312" s="128" t="s">
        <v>73</v>
      </c>
      <c r="AU312" s="128" t="s">
        <v>82</v>
      </c>
      <c r="AY312" s="121" t="s">
        <v>167</v>
      </c>
      <c r="BK312" s="129">
        <f>SUM(BK313:BK339)</f>
        <v>0</v>
      </c>
    </row>
    <row r="313" spans="2:65" s="1" customFormat="1" ht="16.5" customHeight="1">
      <c r="B313" s="33"/>
      <c r="C313" s="132" t="s">
        <v>446</v>
      </c>
      <c r="D313" s="132" t="s">
        <v>170</v>
      </c>
      <c r="E313" s="133" t="s">
        <v>447</v>
      </c>
      <c r="F313" s="134" t="s">
        <v>448</v>
      </c>
      <c r="G313" s="135" t="s">
        <v>173</v>
      </c>
      <c r="H313" s="136">
        <v>16.56</v>
      </c>
      <c r="I313" s="137"/>
      <c r="J313" s="138">
        <f>ROUND(I313*H313,2)</f>
        <v>0</v>
      </c>
      <c r="K313" s="134" t="s">
        <v>174</v>
      </c>
      <c r="L313" s="33"/>
      <c r="M313" s="139" t="s">
        <v>19</v>
      </c>
      <c r="N313" s="140" t="s">
        <v>46</v>
      </c>
      <c r="P313" s="141">
        <f>O313*H313</f>
        <v>0</v>
      </c>
      <c r="Q313" s="141">
        <v>0</v>
      </c>
      <c r="R313" s="141">
        <f>Q313*H313</f>
        <v>0</v>
      </c>
      <c r="S313" s="141">
        <v>0.00594</v>
      </c>
      <c r="T313" s="142">
        <f>S313*H313</f>
        <v>0.09836639999999999</v>
      </c>
      <c r="AR313" s="143" t="s">
        <v>309</v>
      </c>
      <c r="AT313" s="143" t="s">
        <v>170</v>
      </c>
      <c r="AU313" s="143" t="s">
        <v>90</v>
      </c>
      <c r="AY313" s="18" t="s">
        <v>167</v>
      </c>
      <c r="BE313" s="144">
        <f>IF(N313="základní",J313,0)</f>
        <v>0</v>
      </c>
      <c r="BF313" s="144">
        <f>IF(N313="snížená",J313,0)</f>
        <v>0</v>
      </c>
      <c r="BG313" s="144">
        <f>IF(N313="zákl. přenesená",J313,0)</f>
        <v>0</v>
      </c>
      <c r="BH313" s="144">
        <f>IF(N313="sníž. přenesená",J313,0)</f>
        <v>0</v>
      </c>
      <c r="BI313" s="144">
        <f>IF(N313="nulová",J313,0)</f>
        <v>0</v>
      </c>
      <c r="BJ313" s="18" t="s">
        <v>90</v>
      </c>
      <c r="BK313" s="144">
        <f>ROUND(I313*H313,2)</f>
        <v>0</v>
      </c>
      <c r="BL313" s="18" t="s">
        <v>309</v>
      </c>
      <c r="BM313" s="143" t="s">
        <v>449</v>
      </c>
    </row>
    <row r="314" spans="2:47" s="1" customFormat="1" ht="11.25">
      <c r="B314" s="33"/>
      <c r="D314" s="145" t="s">
        <v>177</v>
      </c>
      <c r="F314" s="146" t="s">
        <v>450</v>
      </c>
      <c r="I314" s="147"/>
      <c r="L314" s="33"/>
      <c r="M314" s="148"/>
      <c r="T314" s="54"/>
      <c r="AT314" s="18" t="s">
        <v>177</v>
      </c>
      <c r="AU314" s="18" t="s">
        <v>90</v>
      </c>
    </row>
    <row r="315" spans="2:51" s="12" customFormat="1" ht="11.25">
      <c r="B315" s="149"/>
      <c r="D315" s="150" t="s">
        <v>179</v>
      </c>
      <c r="E315" s="151" t="s">
        <v>19</v>
      </c>
      <c r="F315" s="152" t="s">
        <v>268</v>
      </c>
      <c r="H315" s="151" t="s">
        <v>19</v>
      </c>
      <c r="I315" s="153"/>
      <c r="L315" s="149"/>
      <c r="M315" s="154"/>
      <c r="T315" s="155"/>
      <c r="AT315" s="151" t="s">
        <v>179</v>
      </c>
      <c r="AU315" s="151" t="s">
        <v>90</v>
      </c>
      <c r="AV315" s="12" t="s">
        <v>82</v>
      </c>
      <c r="AW315" s="12" t="s">
        <v>35</v>
      </c>
      <c r="AX315" s="12" t="s">
        <v>74</v>
      </c>
      <c r="AY315" s="151" t="s">
        <v>167</v>
      </c>
    </row>
    <row r="316" spans="2:51" s="13" customFormat="1" ht="11.25">
      <c r="B316" s="156"/>
      <c r="D316" s="150" t="s">
        <v>179</v>
      </c>
      <c r="E316" s="157" t="s">
        <v>19</v>
      </c>
      <c r="F316" s="158" t="s">
        <v>290</v>
      </c>
      <c r="H316" s="159">
        <v>16.56</v>
      </c>
      <c r="I316" s="160"/>
      <c r="L316" s="156"/>
      <c r="M316" s="161"/>
      <c r="T316" s="162"/>
      <c r="AT316" s="157" t="s">
        <v>179</v>
      </c>
      <c r="AU316" s="157" t="s">
        <v>90</v>
      </c>
      <c r="AV316" s="13" t="s">
        <v>90</v>
      </c>
      <c r="AW316" s="13" t="s">
        <v>35</v>
      </c>
      <c r="AX316" s="13" t="s">
        <v>74</v>
      </c>
      <c r="AY316" s="157" t="s">
        <v>167</v>
      </c>
    </row>
    <row r="317" spans="2:51" s="14" customFormat="1" ht="11.25">
      <c r="B317" s="163"/>
      <c r="D317" s="150" t="s">
        <v>179</v>
      </c>
      <c r="E317" s="164" t="s">
        <v>19</v>
      </c>
      <c r="F317" s="165" t="s">
        <v>200</v>
      </c>
      <c r="H317" s="166">
        <v>16.56</v>
      </c>
      <c r="I317" s="167"/>
      <c r="L317" s="163"/>
      <c r="M317" s="168"/>
      <c r="T317" s="169"/>
      <c r="AT317" s="164" t="s">
        <v>179</v>
      </c>
      <c r="AU317" s="164" t="s">
        <v>90</v>
      </c>
      <c r="AV317" s="14" t="s">
        <v>175</v>
      </c>
      <c r="AW317" s="14" t="s">
        <v>35</v>
      </c>
      <c r="AX317" s="14" t="s">
        <v>82</v>
      </c>
      <c r="AY317" s="164" t="s">
        <v>167</v>
      </c>
    </row>
    <row r="318" spans="2:65" s="1" customFormat="1" ht="16.5" customHeight="1">
      <c r="B318" s="33"/>
      <c r="C318" s="132" t="s">
        <v>451</v>
      </c>
      <c r="D318" s="132" t="s">
        <v>170</v>
      </c>
      <c r="E318" s="133" t="s">
        <v>452</v>
      </c>
      <c r="F318" s="134" t="s">
        <v>453</v>
      </c>
      <c r="G318" s="135" t="s">
        <v>368</v>
      </c>
      <c r="H318" s="136">
        <v>23.4</v>
      </c>
      <c r="I318" s="137"/>
      <c r="J318" s="138">
        <f>ROUND(I318*H318,2)</f>
        <v>0</v>
      </c>
      <c r="K318" s="134" t="s">
        <v>174</v>
      </c>
      <c r="L318" s="33"/>
      <c r="M318" s="139" t="s">
        <v>19</v>
      </c>
      <c r="N318" s="140" t="s">
        <v>46</v>
      </c>
      <c r="P318" s="141">
        <f>O318*H318</f>
        <v>0</v>
      </c>
      <c r="Q318" s="141">
        <v>0</v>
      </c>
      <c r="R318" s="141">
        <f>Q318*H318</f>
        <v>0</v>
      </c>
      <c r="S318" s="141">
        <v>0.00175</v>
      </c>
      <c r="T318" s="142">
        <f>S318*H318</f>
        <v>0.04095</v>
      </c>
      <c r="AR318" s="143" t="s">
        <v>309</v>
      </c>
      <c r="AT318" s="143" t="s">
        <v>170</v>
      </c>
      <c r="AU318" s="143" t="s">
        <v>90</v>
      </c>
      <c r="AY318" s="18" t="s">
        <v>167</v>
      </c>
      <c r="BE318" s="144">
        <f>IF(N318="základní",J318,0)</f>
        <v>0</v>
      </c>
      <c r="BF318" s="144">
        <f>IF(N318="snížená",J318,0)</f>
        <v>0</v>
      </c>
      <c r="BG318" s="144">
        <f>IF(N318="zákl. přenesená",J318,0)</f>
        <v>0</v>
      </c>
      <c r="BH318" s="144">
        <f>IF(N318="sníž. přenesená",J318,0)</f>
        <v>0</v>
      </c>
      <c r="BI318" s="144">
        <f>IF(N318="nulová",J318,0)</f>
        <v>0</v>
      </c>
      <c r="BJ318" s="18" t="s">
        <v>90</v>
      </c>
      <c r="BK318" s="144">
        <f>ROUND(I318*H318,2)</f>
        <v>0</v>
      </c>
      <c r="BL318" s="18" t="s">
        <v>309</v>
      </c>
      <c r="BM318" s="143" t="s">
        <v>454</v>
      </c>
    </row>
    <row r="319" spans="2:47" s="1" customFormat="1" ht="11.25">
      <c r="B319" s="33"/>
      <c r="D319" s="145" t="s">
        <v>177</v>
      </c>
      <c r="F319" s="146" t="s">
        <v>455</v>
      </c>
      <c r="I319" s="147"/>
      <c r="L319" s="33"/>
      <c r="M319" s="148"/>
      <c r="T319" s="54"/>
      <c r="AT319" s="18" t="s">
        <v>177</v>
      </c>
      <c r="AU319" s="18" t="s">
        <v>90</v>
      </c>
    </row>
    <row r="320" spans="2:51" s="12" customFormat="1" ht="11.25">
      <c r="B320" s="149"/>
      <c r="D320" s="150" t="s">
        <v>179</v>
      </c>
      <c r="E320" s="151" t="s">
        <v>19</v>
      </c>
      <c r="F320" s="152" t="s">
        <v>268</v>
      </c>
      <c r="H320" s="151" t="s">
        <v>19</v>
      </c>
      <c r="I320" s="153"/>
      <c r="L320" s="149"/>
      <c r="M320" s="154"/>
      <c r="T320" s="155"/>
      <c r="AT320" s="151" t="s">
        <v>179</v>
      </c>
      <c r="AU320" s="151" t="s">
        <v>90</v>
      </c>
      <c r="AV320" s="12" t="s">
        <v>82</v>
      </c>
      <c r="AW320" s="12" t="s">
        <v>35</v>
      </c>
      <c r="AX320" s="12" t="s">
        <v>74</v>
      </c>
      <c r="AY320" s="151" t="s">
        <v>167</v>
      </c>
    </row>
    <row r="321" spans="2:51" s="13" customFormat="1" ht="11.25">
      <c r="B321" s="156"/>
      <c r="D321" s="150" t="s">
        <v>179</v>
      </c>
      <c r="E321" s="157" t="s">
        <v>19</v>
      </c>
      <c r="F321" s="158" t="s">
        <v>456</v>
      </c>
      <c r="H321" s="159">
        <v>23.4</v>
      </c>
      <c r="I321" s="160"/>
      <c r="L321" s="156"/>
      <c r="M321" s="161"/>
      <c r="T321" s="162"/>
      <c r="AT321" s="157" t="s">
        <v>179</v>
      </c>
      <c r="AU321" s="157" t="s">
        <v>90</v>
      </c>
      <c r="AV321" s="13" t="s">
        <v>90</v>
      </c>
      <c r="AW321" s="13" t="s">
        <v>35</v>
      </c>
      <c r="AX321" s="13" t="s">
        <v>74</v>
      </c>
      <c r="AY321" s="157" t="s">
        <v>167</v>
      </c>
    </row>
    <row r="322" spans="2:51" s="14" customFormat="1" ht="11.25">
      <c r="B322" s="163"/>
      <c r="D322" s="150" t="s">
        <v>179</v>
      </c>
      <c r="E322" s="164" t="s">
        <v>19</v>
      </c>
      <c r="F322" s="165" t="s">
        <v>200</v>
      </c>
      <c r="H322" s="166">
        <v>23.4</v>
      </c>
      <c r="I322" s="167"/>
      <c r="L322" s="163"/>
      <c r="M322" s="168"/>
      <c r="T322" s="169"/>
      <c r="AT322" s="164" t="s">
        <v>179</v>
      </c>
      <c r="AU322" s="164" t="s">
        <v>90</v>
      </c>
      <c r="AV322" s="14" t="s">
        <v>175</v>
      </c>
      <c r="AW322" s="14" t="s">
        <v>35</v>
      </c>
      <c r="AX322" s="14" t="s">
        <v>82</v>
      </c>
      <c r="AY322" s="164" t="s">
        <v>167</v>
      </c>
    </row>
    <row r="323" spans="2:65" s="1" customFormat="1" ht="16.5" customHeight="1">
      <c r="B323" s="33"/>
      <c r="C323" s="132" t="s">
        <v>457</v>
      </c>
      <c r="D323" s="132" t="s">
        <v>170</v>
      </c>
      <c r="E323" s="133" t="s">
        <v>458</v>
      </c>
      <c r="F323" s="134" t="s">
        <v>459</v>
      </c>
      <c r="G323" s="135" t="s">
        <v>312</v>
      </c>
      <c r="H323" s="136">
        <v>2</v>
      </c>
      <c r="I323" s="137"/>
      <c r="J323" s="138">
        <f>ROUND(I323*H323,2)</f>
        <v>0</v>
      </c>
      <c r="K323" s="134" t="s">
        <v>174</v>
      </c>
      <c r="L323" s="33"/>
      <c r="M323" s="139" t="s">
        <v>19</v>
      </c>
      <c r="N323" s="140" t="s">
        <v>46</v>
      </c>
      <c r="P323" s="141">
        <f>O323*H323</f>
        <v>0</v>
      </c>
      <c r="Q323" s="141">
        <v>0</v>
      </c>
      <c r="R323" s="141">
        <f>Q323*H323</f>
        <v>0</v>
      </c>
      <c r="S323" s="141">
        <v>0.015</v>
      </c>
      <c r="T323" s="142">
        <f>S323*H323</f>
        <v>0.03</v>
      </c>
      <c r="AR323" s="143" t="s">
        <v>309</v>
      </c>
      <c r="AT323" s="143" t="s">
        <v>170</v>
      </c>
      <c r="AU323" s="143" t="s">
        <v>90</v>
      </c>
      <c r="AY323" s="18" t="s">
        <v>167</v>
      </c>
      <c r="BE323" s="144">
        <f>IF(N323="základní",J323,0)</f>
        <v>0</v>
      </c>
      <c r="BF323" s="144">
        <f>IF(N323="snížená",J323,0)</f>
        <v>0</v>
      </c>
      <c r="BG323" s="144">
        <f>IF(N323="zákl. přenesená",J323,0)</f>
        <v>0</v>
      </c>
      <c r="BH323" s="144">
        <f>IF(N323="sníž. přenesená",J323,0)</f>
        <v>0</v>
      </c>
      <c r="BI323" s="144">
        <f>IF(N323="nulová",J323,0)</f>
        <v>0</v>
      </c>
      <c r="BJ323" s="18" t="s">
        <v>90</v>
      </c>
      <c r="BK323" s="144">
        <f>ROUND(I323*H323,2)</f>
        <v>0</v>
      </c>
      <c r="BL323" s="18" t="s">
        <v>309</v>
      </c>
      <c r="BM323" s="143" t="s">
        <v>460</v>
      </c>
    </row>
    <row r="324" spans="2:47" s="1" customFormat="1" ht="11.25">
      <c r="B324" s="33"/>
      <c r="D324" s="145" t="s">
        <v>177</v>
      </c>
      <c r="F324" s="146" t="s">
        <v>461</v>
      </c>
      <c r="I324" s="147"/>
      <c r="L324" s="33"/>
      <c r="M324" s="148"/>
      <c r="T324" s="54"/>
      <c r="AT324" s="18" t="s">
        <v>177</v>
      </c>
      <c r="AU324" s="18" t="s">
        <v>90</v>
      </c>
    </row>
    <row r="325" spans="2:51" s="12" customFormat="1" ht="11.25">
      <c r="B325" s="149"/>
      <c r="D325" s="150" t="s">
        <v>179</v>
      </c>
      <c r="E325" s="151" t="s">
        <v>19</v>
      </c>
      <c r="F325" s="152" t="s">
        <v>268</v>
      </c>
      <c r="H325" s="151" t="s">
        <v>19</v>
      </c>
      <c r="I325" s="153"/>
      <c r="L325" s="149"/>
      <c r="M325" s="154"/>
      <c r="T325" s="155"/>
      <c r="AT325" s="151" t="s">
        <v>179</v>
      </c>
      <c r="AU325" s="151" t="s">
        <v>90</v>
      </c>
      <c r="AV325" s="12" t="s">
        <v>82</v>
      </c>
      <c r="AW325" s="12" t="s">
        <v>35</v>
      </c>
      <c r="AX325" s="12" t="s">
        <v>74</v>
      </c>
      <c r="AY325" s="151" t="s">
        <v>167</v>
      </c>
    </row>
    <row r="326" spans="2:51" s="13" customFormat="1" ht="11.25">
      <c r="B326" s="156"/>
      <c r="D326" s="150" t="s">
        <v>179</v>
      </c>
      <c r="E326" s="157" t="s">
        <v>19</v>
      </c>
      <c r="F326" s="158" t="s">
        <v>462</v>
      </c>
      <c r="H326" s="159">
        <v>2</v>
      </c>
      <c r="I326" s="160"/>
      <c r="L326" s="156"/>
      <c r="M326" s="161"/>
      <c r="T326" s="162"/>
      <c r="AT326" s="157" t="s">
        <v>179</v>
      </c>
      <c r="AU326" s="157" t="s">
        <v>90</v>
      </c>
      <c r="AV326" s="13" t="s">
        <v>90</v>
      </c>
      <c r="AW326" s="13" t="s">
        <v>35</v>
      </c>
      <c r="AX326" s="13" t="s">
        <v>74</v>
      </c>
      <c r="AY326" s="157" t="s">
        <v>167</v>
      </c>
    </row>
    <row r="327" spans="2:51" s="14" customFormat="1" ht="11.25">
      <c r="B327" s="163"/>
      <c r="D327" s="150" t="s">
        <v>179</v>
      </c>
      <c r="E327" s="164" t="s">
        <v>19</v>
      </c>
      <c r="F327" s="165" t="s">
        <v>200</v>
      </c>
      <c r="H327" s="166">
        <v>2</v>
      </c>
      <c r="I327" s="167"/>
      <c r="L327" s="163"/>
      <c r="M327" s="168"/>
      <c r="T327" s="169"/>
      <c r="AT327" s="164" t="s">
        <v>179</v>
      </c>
      <c r="AU327" s="164" t="s">
        <v>90</v>
      </c>
      <c r="AV327" s="14" t="s">
        <v>175</v>
      </c>
      <c r="AW327" s="14" t="s">
        <v>35</v>
      </c>
      <c r="AX327" s="14" t="s">
        <v>82</v>
      </c>
      <c r="AY327" s="164" t="s">
        <v>167</v>
      </c>
    </row>
    <row r="328" spans="2:65" s="1" customFormat="1" ht="16.5" customHeight="1">
      <c r="B328" s="33"/>
      <c r="C328" s="132" t="s">
        <v>463</v>
      </c>
      <c r="D328" s="132" t="s">
        <v>170</v>
      </c>
      <c r="E328" s="133" t="s">
        <v>464</v>
      </c>
      <c r="F328" s="134" t="s">
        <v>465</v>
      </c>
      <c r="G328" s="135" t="s">
        <v>368</v>
      </c>
      <c r="H328" s="136">
        <v>41.4</v>
      </c>
      <c r="I328" s="137"/>
      <c r="J328" s="138">
        <f>ROUND(I328*H328,2)</f>
        <v>0</v>
      </c>
      <c r="K328" s="134" t="s">
        <v>174</v>
      </c>
      <c r="L328" s="33"/>
      <c r="M328" s="139" t="s">
        <v>19</v>
      </c>
      <c r="N328" s="140" t="s">
        <v>46</v>
      </c>
      <c r="P328" s="141">
        <f>O328*H328</f>
        <v>0</v>
      </c>
      <c r="Q328" s="141">
        <v>0</v>
      </c>
      <c r="R328" s="141">
        <f>Q328*H328</f>
        <v>0</v>
      </c>
      <c r="S328" s="141">
        <v>0.00167</v>
      </c>
      <c r="T328" s="142">
        <f>S328*H328</f>
        <v>0.069138</v>
      </c>
      <c r="AR328" s="143" t="s">
        <v>309</v>
      </c>
      <c r="AT328" s="143" t="s">
        <v>170</v>
      </c>
      <c r="AU328" s="143" t="s">
        <v>90</v>
      </c>
      <c r="AY328" s="18" t="s">
        <v>167</v>
      </c>
      <c r="BE328" s="144">
        <f>IF(N328="základní",J328,0)</f>
        <v>0</v>
      </c>
      <c r="BF328" s="144">
        <f>IF(N328="snížená",J328,0)</f>
        <v>0</v>
      </c>
      <c r="BG328" s="144">
        <f>IF(N328="zákl. přenesená",J328,0)</f>
        <v>0</v>
      </c>
      <c r="BH328" s="144">
        <f>IF(N328="sníž. přenesená",J328,0)</f>
        <v>0</v>
      </c>
      <c r="BI328" s="144">
        <f>IF(N328="nulová",J328,0)</f>
        <v>0</v>
      </c>
      <c r="BJ328" s="18" t="s">
        <v>90</v>
      </c>
      <c r="BK328" s="144">
        <f>ROUND(I328*H328,2)</f>
        <v>0</v>
      </c>
      <c r="BL328" s="18" t="s">
        <v>309</v>
      </c>
      <c r="BM328" s="143" t="s">
        <v>466</v>
      </c>
    </row>
    <row r="329" spans="2:47" s="1" customFormat="1" ht="11.25">
      <c r="B329" s="33"/>
      <c r="D329" s="145" t="s">
        <v>177</v>
      </c>
      <c r="F329" s="146" t="s">
        <v>467</v>
      </c>
      <c r="I329" s="147"/>
      <c r="L329" s="33"/>
      <c r="M329" s="148"/>
      <c r="T329" s="54"/>
      <c r="AT329" s="18" t="s">
        <v>177</v>
      </c>
      <c r="AU329" s="18" t="s">
        <v>90</v>
      </c>
    </row>
    <row r="330" spans="2:51" s="12" customFormat="1" ht="11.25">
      <c r="B330" s="149"/>
      <c r="D330" s="150" t="s">
        <v>179</v>
      </c>
      <c r="E330" s="151" t="s">
        <v>19</v>
      </c>
      <c r="F330" s="152" t="s">
        <v>271</v>
      </c>
      <c r="H330" s="151" t="s">
        <v>19</v>
      </c>
      <c r="I330" s="153"/>
      <c r="L330" s="149"/>
      <c r="M330" s="154"/>
      <c r="T330" s="155"/>
      <c r="AT330" s="151" t="s">
        <v>179</v>
      </c>
      <c r="AU330" s="151" t="s">
        <v>90</v>
      </c>
      <c r="AV330" s="12" t="s">
        <v>82</v>
      </c>
      <c r="AW330" s="12" t="s">
        <v>35</v>
      </c>
      <c r="AX330" s="12" t="s">
        <v>74</v>
      </c>
      <c r="AY330" s="151" t="s">
        <v>167</v>
      </c>
    </row>
    <row r="331" spans="2:51" s="13" customFormat="1" ht="11.25">
      <c r="B331" s="156"/>
      <c r="D331" s="150" t="s">
        <v>179</v>
      </c>
      <c r="E331" s="157" t="s">
        <v>19</v>
      </c>
      <c r="F331" s="158" t="s">
        <v>468</v>
      </c>
      <c r="H331" s="159">
        <v>9.3</v>
      </c>
      <c r="I331" s="160"/>
      <c r="L331" s="156"/>
      <c r="M331" s="161"/>
      <c r="T331" s="162"/>
      <c r="AT331" s="157" t="s">
        <v>179</v>
      </c>
      <c r="AU331" s="157" t="s">
        <v>90</v>
      </c>
      <c r="AV331" s="13" t="s">
        <v>90</v>
      </c>
      <c r="AW331" s="13" t="s">
        <v>35</v>
      </c>
      <c r="AX331" s="13" t="s">
        <v>74</v>
      </c>
      <c r="AY331" s="157" t="s">
        <v>167</v>
      </c>
    </row>
    <row r="332" spans="2:51" s="13" customFormat="1" ht="11.25">
      <c r="B332" s="156"/>
      <c r="D332" s="150" t="s">
        <v>179</v>
      </c>
      <c r="E332" s="157" t="s">
        <v>19</v>
      </c>
      <c r="F332" s="158" t="s">
        <v>469</v>
      </c>
      <c r="H332" s="159">
        <v>10.5</v>
      </c>
      <c r="I332" s="160"/>
      <c r="L332" s="156"/>
      <c r="M332" s="161"/>
      <c r="T332" s="162"/>
      <c r="AT332" s="157" t="s">
        <v>179</v>
      </c>
      <c r="AU332" s="157" t="s">
        <v>90</v>
      </c>
      <c r="AV332" s="13" t="s">
        <v>90</v>
      </c>
      <c r="AW332" s="13" t="s">
        <v>35</v>
      </c>
      <c r="AX332" s="13" t="s">
        <v>74</v>
      </c>
      <c r="AY332" s="157" t="s">
        <v>167</v>
      </c>
    </row>
    <row r="333" spans="2:51" s="12" customFormat="1" ht="11.25">
      <c r="B333" s="149"/>
      <c r="D333" s="150" t="s">
        <v>179</v>
      </c>
      <c r="E333" s="151" t="s">
        <v>19</v>
      </c>
      <c r="F333" s="152" t="s">
        <v>317</v>
      </c>
      <c r="H333" s="151" t="s">
        <v>19</v>
      </c>
      <c r="I333" s="153"/>
      <c r="L333" s="149"/>
      <c r="M333" s="154"/>
      <c r="T333" s="155"/>
      <c r="AT333" s="151" t="s">
        <v>179</v>
      </c>
      <c r="AU333" s="151" t="s">
        <v>90</v>
      </c>
      <c r="AV333" s="12" t="s">
        <v>82</v>
      </c>
      <c r="AW333" s="12" t="s">
        <v>35</v>
      </c>
      <c r="AX333" s="12" t="s">
        <v>74</v>
      </c>
      <c r="AY333" s="151" t="s">
        <v>167</v>
      </c>
    </row>
    <row r="334" spans="2:51" s="13" customFormat="1" ht="11.25">
      <c r="B334" s="156"/>
      <c r="D334" s="150" t="s">
        <v>179</v>
      </c>
      <c r="E334" s="157" t="s">
        <v>19</v>
      </c>
      <c r="F334" s="158" t="s">
        <v>470</v>
      </c>
      <c r="H334" s="159">
        <v>21.6</v>
      </c>
      <c r="I334" s="160"/>
      <c r="L334" s="156"/>
      <c r="M334" s="161"/>
      <c r="T334" s="162"/>
      <c r="AT334" s="157" t="s">
        <v>179</v>
      </c>
      <c r="AU334" s="157" t="s">
        <v>90</v>
      </c>
      <c r="AV334" s="13" t="s">
        <v>90</v>
      </c>
      <c r="AW334" s="13" t="s">
        <v>35</v>
      </c>
      <c r="AX334" s="13" t="s">
        <v>74</v>
      </c>
      <c r="AY334" s="157" t="s">
        <v>167</v>
      </c>
    </row>
    <row r="335" spans="2:51" s="14" customFormat="1" ht="11.25">
      <c r="B335" s="163"/>
      <c r="D335" s="150" t="s">
        <v>179</v>
      </c>
      <c r="E335" s="164" t="s">
        <v>19</v>
      </c>
      <c r="F335" s="165" t="s">
        <v>200</v>
      </c>
      <c r="H335" s="166">
        <v>41.400000000000006</v>
      </c>
      <c r="I335" s="167"/>
      <c r="L335" s="163"/>
      <c r="M335" s="168"/>
      <c r="T335" s="169"/>
      <c r="AT335" s="164" t="s">
        <v>179</v>
      </c>
      <c r="AU335" s="164" t="s">
        <v>90</v>
      </c>
      <c r="AV335" s="14" t="s">
        <v>175</v>
      </c>
      <c r="AW335" s="14" t="s">
        <v>35</v>
      </c>
      <c r="AX335" s="14" t="s">
        <v>82</v>
      </c>
      <c r="AY335" s="164" t="s">
        <v>167</v>
      </c>
    </row>
    <row r="336" spans="2:65" s="1" customFormat="1" ht="16.5" customHeight="1">
      <c r="B336" s="33"/>
      <c r="C336" s="132" t="s">
        <v>471</v>
      </c>
      <c r="D336" s="132" t="s">
        <v>170</v>
      </c>
      <c r="E336" s="133" t="s">
        <v>472</v>
      </c>
      <c r="F336" s="134" t="s">
        <v>473</v>
      </c>
      <c r="G336" s="135" t="s">
        <v>368</v>
      </c>
      <c r="H336" s="136">
        <v>34.4</v>
      </c>
      <c r="I336" s="137"/>
      <c r="J336" s="138">
        <f>ROUND(I336*H336,2)</f>
        <v>0</v>
      </c>
      <c r="K336" s="134" t="s">
        <v>19</v>
      </c>
      <c r="L336" s="33"/>
      <c r="M336" s="139" t="s">
        <v>19</v>
      </c>
      <c r="N336" s="140" t="s">
        <v>46</v>
      </c>
      <c r="P336" s="141">
        <f>O336*H336</f>
        <v>0</v>
      </c>
      <c r="Q336" s="141">
        <v>0</v>
      </c>
      <c r="R336" s="141">
        <f>Q336*H336</f>
        <v>0</v>
      </c>
      <c r="S336" s="141">
        <v>0.00167</v>
      </c>
      <c r="T336" s="142">
        <f>S336*H336</f>
        <v>0.057448</v>
      </c>
      <c r="AR336" s="143" t="s">
        <v>309</v>
      </c>
      <c r="AT336" s="143" t="s">
        <v>170</v>
      </c>
      <c r="AU336" s="143" t="s">
        <v>90</v>
      </c>
      <c r="AY336" s="18" t="s">
        <v>167</v>
      </c>
      <c r="BE336" s="144">
        <f>IF(N336="základní",J336,0)</f>
        <v>0</v>
      </c>
      <c r="BF336" s="144">
        <f>IF(N336="snížená",J336,0)</f>
        <v>0</v>
      </c>
      <c r="BG336" s="144">
        <f>IF(N336="zákl. přenesená",J336,0)</f>
        <v>0</v>
      </c>
      <c r="BH336" s="144">
        <f>IF(N336="sníž. přenesená",J336,0)</f>
        <v>0</v>
      </c>
      <c r="BI336" s="144">
        <f>IF(N336="nulová",J336,0)</f>
        <v>0</v>
      </c>
      <c r="BJ336" s="18" t="s">
        <v>90</v>
      </c>
      <c r="BK336" s="144">
        <f>ROUND(I336*H336,2)</f>
        <v>0</v>
      </c>
      <c r="BL336" s="18" t="s">
        <v>309</v>
      </c>
      <c r="BM336" s="143" t="s">
        <v>474</v>
      </c>
    </row>
    <row r="337" spans="2:51" s="12" customFormat="1" ht="11.25">
      <c r="B337" s="149"/>
      <c r="D337" s="150" t="s">
        <v>179</v>
      </c>
      <c r="E337" s="151" t="s">
        <v>19</v>
      </c>
      <c r="F337" s="152" t="s">
        <v>268</v>
      </c>
      <c r="H337" s="151" t="s">
        <v>19</v>
      </c>
      <c r="I337" s="153"/>
      <c r="L337" s="149"/>
      <c r="M337" s="154"/>
      <c r="T337" s="155"/>
      <c r="AT337" s="151" t="s">
        <v>179</v>
      </c>
      <c r="AU337" s="151" t="s">
        <v>90</v>
      </c>
      <c r="AV337" s="12" t="s">
        <v>82</v>
      </c>
      <c r="AW337" s="12" t="s">
        <v>35</v>
      </c>
      <c r="AX337" s="12" t="s">
        <v>74</v>
      </c>
      <c r="AY337" s="151" t="s">
        <v>167</v>
      </c>
    </row>
    <row r="338" spans="2:51" s="13" customFormat="1" ht="11.25">
      <c r="B338" s="156"/>
      <c r="D338" s="150" t="s">
        <v>179</v>
      </c>
      <c r="E338" s="157" t="s">
        <v>19</v>
      </c>
      <c r="F338" s="158" t="s">
        <v>475</v>
      </c>
      <c r="H338" s="159">
        <v>34.4</v>
      </c>
      <c r="I338" s="160"/>
      <c r="L338" s="156"/>
      <c r="M338" s="161"/>
      <c r="T338" s="162"/>
      <c r="AT338" s="157" t="s">
        <v>179</v>
      </c>
      <c r="AU338" s="157" t="s">
        <v>90</v>
      </c>
      <c r="AV338" s="13" t="s">
        <v>90</v>
      </c>
      <c r="AW338" s="13" t="s">
        <v>35</v>
      </c>
      <c r="AX338" s="13" t="s">
        <v>74</v>
      </c>
      <c r="AY338" s="157" t="s">
        <v>167</v>
      </c>
    </row>
    <row r="339" spans="2:51" s="14" customFormat="1" ht="11.25">
      <c r="B339" s="163"/>
      <c r="D339" s="150" t="s">
        <v>179</v>
      </c>
      <c r="E339" s="164" t="s">
        <v>19</v>
      </c>
      <c r="F339" s="165" t="s">
        <v>200</v>
      </c>
      <c r="H339" s="166">
        <v>34.4</v>
      </c>
      <c r="I339" s="167"/>
      <c r="L339" s="163"/>
      <c r="M339" s="168"/>
      <c r="T339" s="169"/>
      <c r="AT339" s="164" t="s">
        <v>179</v>
      </c>
      <c r="AU339" s="164" t="s">
        <v>90</v>
      </c>
      <c r="AV339" s="14" t="s">
        <v>175</v>
      </c>
      <c r="AW339" s="14" t="s">
        <v>35</v>
      </c>
      <c r="AX339" s="14" t="s">
        <v>82</v>
      </c>
      <c r="AY339" s="164" t="s">
        <v>167</v>
      </c>
    </row>
    <row r="340" spans="2:63" s="11" customFormat="1" ht="22.9" customHeight="1">
      <c r="B340" s="120"/>
      <c r="D340" s="121" t="s">
        <v>73</v>
      </c>
      <c r="E340" s="130" t="s">
        <v>476</v>
      </c>
      <c r="F340" s="130" t="s">
        <v>477</v>
      </c>
      <c r="I340" s="123"/>
      <c r="J340" s="131">
        <f>BK340</f>
        <v>0</v>
      </c>
      <c r="L340" s="120"/>
      <c r="M340" s="125"/>
      <c r="P340" s="126">
        <f>SUM(P341:P357)</f>
        <v>0</v>
      </c>
      <c r="R340" s="126">
        <f>SUM(R341:R357)</f>
        <v>0</v>
      </c>
      <c r="T340" s="127">
        <f>SUM(T341:T357)</f>
        <v>0.10500000000000001</v>
      </c>
      <c r="AR340" s="121" t="s">
        <v>90</v>
      </c>
      <c r="AT340" s="128" t="s">
        <v>73</v>
      </c>
      <c r="AU340" s="128" t="s">
        <v>82</v>
      </c>
      <c r="AY340" s="121" t="s">
        <v>167</v>
      </c>
      <c r="BK340" s="129">
        <f>SUM(BK341:BK357)</f>
        <v>0</v>
      </c>
    </row>
    <row r="341" spans="2:65" s="1" customFormat="1" ht="21.75" customHeight="1">
      <c r="B341" s="33"/>
      <c r="C341" s="132" t="s">
        <v>478</v>
      </c>
      <c r="D341" s="132" t="s">
        <v>170</v>
      </c>
      <c r="E341" s="133" t="s">
        <v>479</v>
      </c>
      <c r="F341" s="134" t="s">
        <v>480</v>
      </c>
      <c r="G341" s="135" t="s">
        <v>312</v>
      </c>
      <c r="H341" s="136">
        <v>7</v>
      </c>
      <c r="I341" s="137"/>
      <c r="J341" s="138">
        <f>ROUND(I341*H341,2)</f>
        <v>0</v>
      </c>
      <c r="K341" s="134" t="s">
        <v>174</v>
      </c>
      <c r="L341" s="33"/>
      <c r="M341" s="139" t="s">
        <v>19</v>
      </c>
      <c r="N341" s="140" t="s">
        <v>46</v>
      </c>
      <c r="P341" s="141">
        <f>O341*H341</f>
        <v>0</v>
      </c>
      <c r="Q341" s="141">
        <v>0</v>
      </c>
      <c r="R341" s="141">
        <f>Q341*H341</f>
        <v>0</v>
      </c>
      <c r="S341" s="141">
        <v>0.005</v>
      </c>
      <c r="T341" s="142">
        <f>S341*H341</f>
        <v>0.035</v>
      </c>
      <c r="AR341" s="143" t="s">
        <v>309</v>
      </c>
      <c r="AT341" s="143" t="s">
        <v>170</v>
      </c>
      <c r="AU341" s="143" t="s">
        <v>90</v>
      </c>
      <c r="AY341" s="18" t="s">
        <v>167</v>
      </c>
      <c r="BE341" s="144">
        <f>IF(N341="základní",J341,0)</f>
        <v>0</v>
      </c>
      <c r="BF341" s="144">
        <f>IF(N341="snížená",J341,0)</f>
        <v>0</v>
      </c>
      <c r="BG341" s="144">
        <f>IF(N341="zákl. přenesená",J341,0)</f>
        <v>0</v>
      </c>
      <c r="BH341" s="144">
        <f>IF(N341="sníž. přenesená",J341,0)</f>
        <v>0</v>
      </c>
      <c r="BI341" s="144">
        <f>IF(N341="nulová",J341,0)</f>
        <v>0</v>
      </c>
      <c r="BJ341" s="18" t="s">
        <v>90</v>
      </c>
      <c r="BK341" s="144">
        <f>ROUND(I341*H341,2)</f>
        <v>0</v>
      </c>
      <c r="BL341" s="18" t="s">
        <v>309</v>
      </c>
      <c r="BM341" s="143" t="s">
        <v>481</v>
      </c>
    </row>
    <row r="342" spans="2:47" s="1" customFormat="1" ht="11.25">
      <c r="B342" s="33"/>
      <c r="D342" s="145" t="s">
        <v>177</v>
      </c>
      <c r="F342" s="146" t="s">
        <v>482</v>
      </c>
      <c r="I342" s="147"/>
      <c r="L342" s="33"/>
      <c r="M342" s="148"/>
      <c r="T342" s="54"/>
      <c r="AT342" s="18" t="s">
        <v>177</v>
      </c>
      <c r="AU342" s="18" t="s">
        <v>90</v>
      </c>
    </row>
    <row r="343" spans="2:51" s="12" customFormat="1" ht="11.25">
      <c r="B343" s="149"/>
      <c r="D343" s="150" t="s">
        <v>179</v>
      </c>
      <c r="E343" s="151" t="s">
        <v>19</v>
      </c>
      <c r="F343" s="152" t="s">
        <v>271</v>
      </c>
      <c r="H343" s="151" t="s">
        <v>19</v>
      </c>
      <c r="I343" s="153"/>
      <c r="L343" s="149"/>
      <c r="M343" s="154"/>
      <c r="T343" s="155"/>
      <c r="AT343" s="151" t="s">
        <v>179</v>
      </c>
      <c r="AU343" s="151" t="s">
        <v>90</v>
      </c>
      <c r="AV343" s="12" t="s">
        <v>82</v>
      </c>
      <c r="AW343" s="12" t="s">
        <v>35</v>
      </c>
      <c r="AX343" s="12" t="s">
        <v>74</v>
      </c>
      <c r="AY343" s="151" t="s">
        <v>167</v>
      </c>
    </row>
    <row r="344" spans="2:51" s="13" customFormat="1" ht="11.25">
      <c r="B344" s="156"/>
      <c r="D344" s="150" t="s">
        <v>179</v>
      </c>
      <c r="E344" s="157" t="s">
        <v>19</v>
      </c>
      <c r="F344" s="158" t="s">
        <v>483</v>
      </c>
      <c r="H344" s="159">
        <v>3</v>
      </c>
      <c r="I344" s="160"/>
      <c r="L344" s="156"/>
      <c r="M344" s="161"/>
      <c r="T344" s="162"/>
      <c r="AT344" s="157" t="s">
        <v>179</v>
      </c>
      <c r="AU344" s="157" t="s">
        <v>90</v>
      </c>
      <c r="AV344" s="13" t="s">
        <v>90</v>
      </c>
      <c r="AW344" s="13" t="s">
        <v>35</v>
      </c>
      <c r="AX344" s="13" t="s">
        <v>74</v>
      </c>
      <c r="AY344" s="157" t="s">
        <v>167</v>
      </c>
    </row>
    <row r="345" spans="2:51" s="12" customFormat="1" ht="11.25">
      <c r="B345" s="149"/>
      <c r="D345" s="150" t="s">
        <v>179</v>
      </c>
      <c r="E345" s="151" t="s">
        <v>19</v>
      </c>
      <c r="F345" s="152" t="s">
        <v>317</v>
      </c>
      <c r="H345" s="151" t="s">
        <v>19</v>
      </c>
      <c r="I345" s="153"/>
      <c r="L345" s="149"/>
      <c r="M345" s="154"/>
      <c r="T345" s="155"/>
      <c r="AT345" s="151" t="s">
        <v>179</v>
      </c>
      <c r="AU345" s="151" t="s">
        <v>90</v>
      </c>
      <c r="AV345" s="12" t="s">
        <v>82</v>
      </c>
      <c r="AW345" s="12" t="s">
        <v>35</v>
      </c>
      <c r="AX345" s="12" t="s">
        <v>74</v>
      </c>
      <c r="AY345" s="151" t="s">
        <v>167</v>
      </c>
    </row>
    <row r="346" spans="2:51" s="13" customFormat="1" ht="11.25">
      <c r="B346" s="156"/>
      <c r="D346" s="150" t="s">
        <v>179</v>
      </c>
      <c r="E346" s="157" t="s">
        <v>19</v>
      </c>
      <c r="F346" s="158" t="s">
        <v>484</v>
      </c>
      <c r="H346" s="159">
        <v>4</v>
      </c>
      <c r="I346" s="160"/>
      <c r="L346" s="156"/>
      <c r="M346" s="161"/>
      <c r="T346" s="162"/>
      <c r="AT346" s="157" t="s">
        <v>179</v>
      </c>
      <c r="AU346" s="157" t="s">
        <v>90</v>
      </c>
      <c r="AV346" s="13" t="s">
        <v>90</v>
      </c>
      <c r="AW346" s="13" t="s">
        <v>35</v>
      </c>
      <c r="AX346" s="13" t="s">
        <v>74</v>
      </c>
      <c r="AY346" s="157" t="s">
        <v>167</v>
      </c>
    </row>
    <row r="347" spans="2:51" s="14" customFormat="1" ht="11.25">
      <c r="B347" s="163"/>
      <c r="D347" s="150" t="s">
        <v>179</v>
      </c>
      <c r="E347" s="164" t="s">
        <v>19</v>
      </c>
      <c r="F347" s="165" t="s">
        <v>200</v>
      </c>
      <c r="H347" s="166">
        <v>7</v>
      </c>
      <c r="I347" s="167"/>
      <c r="L347" s="163"/>
      <c r="M347" s="168"/>
      <c r="T347" s="169"/>
      <c r="AT347" s="164" t="s">
        <v>179</v>
      </c>
      <c r="AU347" s="164" t="s">
        <v>90</v>
      </c>
      <c r="AV347" s="14" t="s">
        <v>175</v>
      </c>
      <c r="AW347" s="14" t="s">
        <v>35</v>
      </c>
      <c r="AX347" s="14" t="s">
        <v>82</v>
      </c>
      <c r="AY347" s="164" t="s">
        <v>167</v>
      </c>
    </row>
    <row r="348" spans="2:65" s="1" customFormat="1" ht="16.5" customHeight="1">
      <c r="B348" s="33"/>
      <c r="C348" s="132" t="s">
        <v>485</v>
      </c>
      <c r="D348" s="132" t="s">
        <v>170</v>
      </c>
      <c r="E348" s="133" t="s">
        <v>486</v>
      </c>
      <c r="F348" s="134" t="s">
        <v>487</v>
      </c>
      <c r="G348" s="135" t="s">
        <v>312</v>
      </c>
      <c r="H348" s="136">
        <v>10</v>
      </c>
      <c r="I348" s="137"/>
      <c r="J348" s="138">
        <f>ROUND(I348*H348,2)</f>
        <v>0</v>
      </c>
      <c r="K348" s="134" t="s">
        <v>174</v>
      </c>
      <c r="L348" s="33"/>
      <c r="M348" s="139" t="s">
        <v>19</v>
      </c>
      <c r="N348" s="140" t="s">
        <v>46</v>
      </c>
      <c r="P348" s="141">
        <f>O348*H348</f>
        <v>0</v>
      </c>
      <c r="Q348" s="141">
        <v>0</v>
      </c>
      <c r="R348" s="141">
        <f>Q348*H348</f>
        <v>0</v>
      </c>
      <c r="S348" s="141">
        <v>0.007</v>
      </c>
      <c r="T348" s="142">
        <f>S348*H348</f>
        <v>0.07</v>
      </c>
      <c r="AR348" s="143" t="s">
        <v>309</v>
      </c>
      <c r="AT348" s="143" t="s">
        <v>170</v>
      </c>
      <c r="AU348" s="143" t="s">
        <v>90</v>
      </c>
      <c r="AY348" s="18" t="s">
        <v>167</v>
      </c>
      <c r="BE348" s="144">
        <f>IF(N348="základní",J348,0)</f>
        <v>0</v>
      </c>
      <c r="BF348" s="144">
        <f>IF(N348="snížená",J348,0)</f>
        <v>0</v>
      </c>
      <c r="BG348" s="144">
        <f>IF(N348="zákl. přenesená",J348,0)</f>
        <v>0</v>
      </c>
      <c r="BH348" s="144">
        <f>IF(N348="sníž. přenesená",J348,0)</f>
        <v>0</v>
      </c>
      <c r="BI348" s="144">
        <f>IF(N348="nulová",J348,0)</f>
        <v>0</v>
      </c>
      <c r="BJ348" s="18" t="s">
        <v>90</v>
      </c>
      <c r="BK348" s="144">
        <f>ROUND(I348*H348,2)</f>
        <v>0</v>
      </c>
      <c r="BL348" s="18" t="s">
        <v>309</v>
      </c>
      <c r="BM348" s="143" t="s">
        <v>488</v>
      </c>
    </row>
    <row r="349" spans="2:47" s="1" customFormat="1" ht="11.25">
      <c r="B349" s="33"/>
      <c r="D349" s="145" t="s">
        <v>177</v>
      </c>
      <c r="F349" s="146" t="s">
        <v>489</v>
      </c>
      <c r="I349" s="147"/>
      <c r="L349" s="33"/>
      <c r="M349" s="148"/>
      <c r="T349" s="54"/>
      <c r="AT349" s="18" t="s">
        <v>177</v>
      </c>
      <c r="AU349" s="18" t="s">
        <v>90</v>
      </c>
    </row>
    <row r="350" spans="2:51" s="12" customFormat="1" ht="11.25">
      <c r="B350" s="149"/>
      <c r="D350" s="150" t="s">
        <v>179</v>
      </c>
      <c r="E350" s="151" t="s">
        <v>19</v>
      </c>
      <c r="F350" s="152" t="s">
        <v>271</v>
      </c>
      <c r="H350" s="151" t="s">
        <v>19</v>
      </c>
      <c r="I350" s="153"/>
      <c r="L350" s="149"/>
      <c r="M350" s="154"/>
      <c r="T350" s="155"/>
      <c r="AT350" s="151" t="s">
        <v>179</v>
      </c>
      <c r="AU350" s="151" t="s">
        <v>90</v>
      </c>
      <c r="AV350" s="12" t="s">
        <v>82</v>
      </c>
      <c r="AW350" s="12" t="s">
        <v>35</v>
      </c>
      <c r="AX350" s="12" t="s">
        <v>74</v>
      </c>
      <c r="AY350" s="151" t="s">
        <v>167</v>
      </c>
    </row>
    <row r="351" spans="2:51" s="13" customFormat="1" ht="11.25">
      <c r="B351" s="156"/>
      <c r="D351" s="150" t="s">
        <v>179</v>
      </c>
      <c r="E351" s="157" t="s">
        <v>19</v>
      </c>
      <c r="F351" s="158" t="s">
        <v>490</v>
      </c>
      <c r="H351" s="159">
        <v>2</v>
      </c>
      <c r="I351" s="160"/>
      <c r="L351" s="156"/>
      <c r="M351" s="161"/>
      <c r="T351" s="162"/>
      <c r="AT351" s="157" t="s">
        <v>179</v>
      </c>
      <c r="AU351" s="157" t="s">
        <v>90</v>
      </c>
      <c r="AV351" s="13" t="s">
        <v>90</v>
      </c>
      <c r="AW351" s="13" t="s">
        <v>35</v>
      </c>
      <c r="AX351" s="13" t="s">
        <v>74</v>
      </c>
      <c r="AY351" s="157" t="s">
        <v>167</v>
      </c>
    </row>
    <row r="352" spans="2:51" s="13" customFormat="1" ht="11.25">
      <c r="B352" s="156"/>
      <c r="D352" s="150" t="s">
        <v>179</v>
      </c>
      <c r="E352" s="157" t="s">
        <v>19</v>
      </c>
      <c r="F352" s="158" t="s">
        <v>491</v>
      </c>
      <c r="H352" s="159">
        <v>2</v>
      </c>
      <c r="I352" s="160"/>
      <c r="L352" s="156"/>
      <c r="M352" s="161"/>
      <c r="T352" s="162"/>
      <c r="AT352" s="157" t="s">
        <v>179</v>
      </c>
      <c r="AU352" s="157" t="s">
        <v>90</v>
      </c>
      <c r="AV352" s="13" t="s">
        <v>90</v>
      </c>
      <c r="AW352" s="13" t="s">
        <v>35</v>
      </c>
      <c r="AX352" s="13" t="s">
        <v>74</v>
      </c>
      <c r="AY352" s="157" t="s">
        <v>167</v>
      </c>
    </row>
    <row r="353" spans="2:51" s="13" customFormat="1" ht="11.25">
      <c r="B353" s="156"/>
      <c r="D353" s="150" t="s">
        <v>179</v>
      </c>
      <c r="E353" s="157" t="s">
        <v>19</v>
      </c>
      <c r="F353" s="158" t="s">
        <v>492</v>
      </c>
      <c r="H353" s="159">
        <v>1</v>
      </c>
      <c r="I353" s="160"/>
      <c r="L353" s="156"/>
      <c r="M353" s="161"/>
      <c r="T353" s="162"/>
      <c r="AT353" s="157" t="s">
        <v>179</v>
      </c>
      <c r="AU353" s="157" t="s">
        <v>90</v>
      </c>
      <c r="AV353" s="13" t="s">
        <v>90</v>
      </c>
      <c r="AW353" s="13" t="s">
        <v>35</v>
      </c>
      <c r="AX353" s="13" t="s">
        <v>74</v>
      </c>
      <c r="AY353" s="157" t="s">
        <v>167</v>
      </c>
    </row>
    <row r="354" spans="2:51" s="12" customFormat="1" ht="11.25">
      <c r="B354" s="149"/>
      <c r="D354" s="150" t="s">
        <v>179</v>
      </c>
      <c r="E354" s="151" t="s">
        <v>19</v>
      </c>
      <c r="F354" s="152" t="s">
        <v>317</v>
      </c>
      <c r="H354" s="151" t="s">
        <v>19</v>
      </c>
      <c r="I354" s="153"/>
      <c r="L354" s="149"/>
      <c r="M354" s="154"/>
      <c r="T354" s="155"/>
      <c r="AT354" s="151" t="s">
        <v>179</v>
      </c>
      <c r="AU354" s="151" t="s">
        <v>90</v>
      </c>
      <c r="AV354" s="12" t="s">
        <v>82</v>
      </c>
      <c r="AW354" s="12" t="s">
        <v>35</v>
      </c>
      <c r="AX354" s="12" t="s">
        <v>74</v>
      </c>
      <c r="AY354" s="151" t="s">
        <v>167</v>
      </c>
    </row>
    <row r="355" spans="2:51" s="13" customFormat="1" ht="11.25">
      <c r="B355" s="156"/>
      <c r="D355" s="150" t="s">
        <v>179</v>
      </c>
      <c r="E355" s="157" t="s">
        <v>19</v>
      </c>
      <c r="F355" s="158" t="s">
        <v>491</v>
      </c>
      <c r="H355" s="159">
        <v>2</v>
      </c>
      <c r="I355" s="160"/>
      <c r="L355" s="156"/>
      <c r="M355" s="161"/>
      <c r="T355" s="162"/>
      <c r="AT355" s="157" t="s">
        <v>179</v>
      </c>
      <c r="AU355" s="157" t="s">
        <v>90</v>
      </c>
      <c r="AV355" s="13" t="s">
        <v>90</v>
      </c>
      <c r="AW355" s="13" t="s">
        <v>35</v>
      </c>
      <c r="AX355" s="13" t="s">
        <v>74</v>
      </c>
      <c r="AY355" s="157" t="s">
        <v>167</v>
      </c>
    </row>
    <row r="356" spans="2:51" s="13" customFormat="1" ht="11.25">
      <c r="B356" s="156"/>
      <c r="D356" s="150" t="s">
        <v>179</v>
      </c>
      <c r="E356" s="157" t="s">
        <v>19</v>
      </c>
      <c r="F356" s="158" t="s">
        <v>493</v>
      </c>
      <c r="H356" s="159">
        <v>3</v>
      </c>
      <c r="I356" s="160"/>
      <c r="L356" s="156"/>
      <c r="M356" s="161"/>
      <c r="T356" s="162"/>
      <c r="AT356" s="157" t="s">
        <v>179</v>
      </c>
      <c r="AU356" s="157" t="s">
        <v>90</v>
      </c>
      <c r="AV356" s="13" t="s">
        <v>90</v>
      </c>
      <c r="AW356" s="13" t="s">
        <v>35</v>
      </c>
      <c r="AX356" s="13" t="s">
        <v>74</v>
      </c>
      <c r="AY356" s="157" t="s">
        <v>167</v>
      </c>
    </row>
    <row r="357" spans="2:51" s="14" customFormat="1" ht="11.25">
      <c r="B357" s="163"/>
      <c r="D357" s="150" t="s">
        <v>179</v>
      </c>
      <c r="E357" s="164" t="s">
        <v>19</v>
      </c>
      <c r="F357" s="165" t="s">
        <v>200</v>
      </c>
      <c r="H357" s="166">
        <v>10</v>
      </c>
      <c r="I357" s="167"/>
      <c r="L357" s="163"/>
      <c r="M357" s="170"/>
      <c r="N357" s="171"/>
      <c r="O357" s="171"/>
      <c r="P357" s="171"/>
      <c r="Q357" s="171"/>
      <c r="R357" s="171"/>
      <c r="S357" s="171"/>
      <c r="T357" s="172"/>
      <c r="AT357" s="164" t="s">
        <v>179</v>
      </c>
      <c r="AU357" s="164" t="s">
        <v>90</v>
      </c>
      <c r="AV357" s="14" t="s">
        <v>175</v>
      </c>
      <c r="AW357" s="14" t="s">
        <v>35</v>
      </c>
      <c r="AX357" s="14" t="s">
        <v>82</v>
      </c>
      <c r="AY357" s="164" t="s">
        <v>167</v>
      </c>
    </row>
    <row r="358" spans="2:12" s="1" customFormat="1" ht="6.95" customHeight="1">
      <c r="B358" s="42"/>
      <c r="C358" s="43"/>
      <c r="D358" s="43"/>
      <c r="E358" s="43"/>
      <c r="F358" s="43"/>
      <c r="G358" s="43"/>
      <c r="H358" s="43"/>
      <c r="I358" s="43"/>
      <c r="J358" s="43"/>
      <c r="K358" s="43"/>
      <c r="L358" s="33"/>
    </row>
  </sheetData>
  <sheetProtection algorithmName="SHA-512" hashValue="yBZVDnBnz8eDUIUfC7ddcEcZ9dR2she3bduwhZgjmhZp9abvk6SqiBCq8+RducqTZQ8cMsG68vGUSfedYSGrqQ==" saltValue="7y5OEgli6X+qpR6aPDK8nsks/3YbiiPqkQXRzAJX9k/QrC1sNaYahXrclP3A4WvauHx+JyvBEhmxWC/uM8CwOw==" spinCount="100000" sheet="1" objects="1" scenarios="1" formatColumns="0" formatRows="0" autoFilter="0"/>
  <autoFilter ref="C86:K357"/>
  <mergeCells count="9">
    <mergeCell ref="E50:H50"/>
    <mergeCell ref="E77:H77"/>
    <mergeCell ref="E79:H79"/>
    <mergeCell ref="L2:V2"/>
    <mergeCell ref="E7:H7"/>
    <mergeCell ref="E9:H9"/>
    <mergeCell ref="E18:H18"/>
    <mergeCell ref="E27:H27"/>
    <mergeCell ref="E48:H48"/>
  </mergeCells>
  <hyperlinks>
    <hyperlink ref="F91" r:id="rId1" display="https://podminky.urs.cz/item/CS_URS_2023_02/941111112"/>
    <hyperlink ref="F114" r:id="rId2" display="https://podminky.urs.cz/item/CS_URS_2023_02/941111212"/>
    <hyperlink ref="F119" r:id="rId3" display="https://podminky.urs.cz/item/CS_URS_2023_02/941111812"/>
    <hyperlink ref="F121" r:id="rId4" display="https://podminky.urs.cz/item/CS_URS_2023_02/993111111"/>
    <hyperlink ref="F123" r:id="rId5" display="https://podminky.urs.cz/item/CS_URS_2023_02/943211112"/>
    <hyperlink ref="F128" r:id="rId6" display="https://podminky.urs.cz/item/CS_URS_2023_02/943211212"/>
    <hyperlink ref="F133" r:id="rId7" display="https://podminky.urs.cz/item/CS_URS_2023_02/943211812"/>
    <hyperlink ref="F135" r:id="rId8" display="https://podminky.urs.cz/item/CS_URS_2023_02/993121111"/>
    <hyperlink ref="F137" r:id="rId9" display="https://podminky.urs.cz/item/CS_URS_2023_02/949101111"/>
    <hyperlink ref="F159" r:id="rId10" display="https://podminky.urs.cz/item/CS_URS_2023_02/962052211"/>
    <hyperlink ref="F170" r:id="rId11" display="https://podminky.urs.cz/item/CS_URS_2023_02/963012520"/>
    <hyperlink ref="F179" r:id="rId12" display="https://podminky.urs.cz/item/CS_URS_2023_02/965045113"/>
    <hyperlink ref="F185" r:id="rId13" display="https://podminky.urs.cz/item/CS_URS_2023_02/965082923"/>
    <hyperlink ref="F190" r:id="rId14" display="https://podminky.urs.cz/item/CS_URS_2023_02/965082933"/>
    <hyperlink ref="F195" r:id="rId15" display="https://podminky.urs.cz/item/CS_URS_2023_02/952902121"/>
    <hyperlink ref="F200" r:id="rId16" display="https://podminky.urs.cz/item/CS_URS_2023_02/966081121"/>
    <hyperlink ref="F208" r:id="rId17" display="https://podminky.urs.cz/item/CS_URS_2023_02/966081123"/>
    <hyperlink ref="F216" r:id="rId18" display="https://podminky.urs.cz/item/CS_URS_2023_02/966081125"/>
    <hyperlink ref="F226" r:id="rId19" display="https://podminky.urs.cz/item/CS_URS_2023_02/968082016"/>
    <hyperlink ref="F233" r:id="rId20" display="https://podminky.urs.cz/item/CS_URS_2023_02/968082017"/>
    <hyperlink ref="F241" r:id="rId21" display="https://podminky.urs.cz/item/CS_URS_2023_02/968082018"/>
    <hyperlink ref="F248" r:id="rId22" display="https://podminky.urs.cz/item/CS_URS_2023_02/971042651"/>
    <hyperlink ref="F258" r:id="rId23" display="https://podminky.urs.cz/item/CS_URS_2023_02/977211112"/>
    <hyperlink ref="F275" r:id="rId24" display="https://podminky.urs.cz/item/CS_URS_2023_02/997013112"/>
    <hyperlink ref="F277" r:id="rId25" display="https://podminky.urs.cz/item/CS_URS_2023_02/997013501"/>
    <hyperlink ref="F279" r:id="rId26" display="https://podminky.urs.cz/item/CS_URS_2023_02/997013509"/>
    <hyperlink ref="F283" r:id="rId27" display="https://podminky.urs.cz/item/CS_URS_2023_02/997013602"/>
    <hyperlink ref="F288" r:id="rId28" display="https://podminky.urs.cz/item/CS_URS_2023_02/997013655"/>
    <hyperlink ref="F292" r:id="rId29" display="https://podminky.urs.cz/item/CS_URS_2023_02/997013631"/>
    <hyperlink ref="F300" r:id="rId30" display="https://podminky.urs.cz/item/CS_URS_2023_02/712363803"/>
    <hyperlink ref="F307" r:id="rId31" display="https://podminky.urs.cz/item/CS_URS_2023_02/713140821"/>
    <hyperlink ref="F314" r:id="rId32" display="https://podminky.urs.cz/item/CS_URS_2023_02/764001821"/>
    <hyperlink ref="F319" r:id="rId33" display="https://podminky.urs.cz/item/CS_URS_2023_02/764002871"/>
    <hyperlink ref="F324" r:id="rId34" display="https://podminky.urs.cz/item/CS_URS_2023_02/764002821"/>
    <hyperlink ref="F329" r:id="rId35" display="https://podminky.urs.cz/item/CS_URS_2023_02/764002851"/>
    <hyperlink ref="F342" r:id="rId36" display="https://podminky.urs.cz/item/CS_URS_2023_02/766441821"/>
    <hyperlink ref="F349" r:id="rId37" display="https://podminky.urs.cz/item/CS_URS_2023_02/766441823"/>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BM10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91</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 customHeight="1">
      <c r="B8" s="21"/>
      <c r="D8" s="28" t="s">
        <v>138</v>
      </c>
      <c r="L8" s="21"/>
    </row>
    <row r="9" spans="2:12" s="1" customFormat="1" ht="16.5" customHeight="1">
      <c r="B9" s="33"/>
      <c r="E9" s="325" t="s">
        <v>494</v>
      </c>
      <c r="F9" s="327"/>
      <c r="G9" s="327"/>
      <c r="H9" s="327"/>
      <c r="L9" s="33"/>
    </row>
    <row r="10" spans="2:12" s="1" customFormat="1" ht="12" customHeight="1">
      <c r="B10" s="33"/>
      <c r="D10" s="28" t="s">
        <v>495</v>
      </c>
      <c r="L10" s="33"/>
    </row>
    <row r="11" spans="2:12" s="1" customFormat="1" ht="16.5" customHeight="1">
      <c r="B11" s="33"/>
      <c r="E11" s="288" t="s">
        <v>496</v>
      </c>
      <c r="F11" s="327"/>
      <c r="G11" s="327"/>
      <c r="H11" s="327"/>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50" t="str">
        <f>'Rekapitulace stavby'!AN8</f>
        <v>23. 11. 2023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19</v>
      </c>
      <c r="L17" s="33"/>
    </row>
    <row r="18" spans="2:12" s="1" customFormat="1" ht="6.95" customHeight="1">
      <c r="B18" s="33"/>
      <c r="L18" s="33"/>
    </row>
    <row r="19" spans="2:12" s="1" customFormat="1" ht="12" customHeight="1">
      <c r="B19" s="33"/>
      <c r="D19" s="28" t="s">
        <v>30</v>
      </c>
      <c r="I19" s="28" t="s">
        <v>26</v>
      </c>
      <c r="J19" s="29" t="str">
        <f>'Rekapitulace stavby'!AN13</f>
        <v>Vyplň údaj</v>
      </c>
      <c r="L19" s="33"/>
    </row>
    <row r="20" spans="2:12" s="1" customFormat="1" ht="18" customHeight="1">
      <c r="B20" s="33"/>
      <c r="E20" s="328" t="str">
        <f>'Rekapitulace stavby'!E14</f>
        <v>Vyplň údaj</v>
      </c>
      <c r="F20" s="294"/>
      <c r="G20" s="294"/>
      <c r="H20" s="294"/>
      <c r="I20" s="28" t="s">
        <v>29</v>
      </c>
      <c r="J20" s="29" t="str">
        <f>'Rekapitulace stavby'!AN14</f>
        <v>Vyplň údaj</v>
      </c>
      <c r="L20" s="33"/>
    </row>
    <row r="21" spans="2:12" s="1" customFormat="1" ht="6.95" customHeight="1">
      <c r="B21" s="33"/>
      <c r="L21" s="33"/>
    </row>
    <row r="22" spans="2:12" s="1" customFormat="1" ht="12" customHeight="1">
      <c r="B22" s="33"/>
      <c r="D22" s="28" t="s">
        <v>32</v>
      </c>
      <c r="I22" s="28" t="s">
        <v>26</v>
      </c>
      <c r="J22" s="26" t="s">
        <v>33</v>
      </c>
      <c r="L22" s="33"/>
    </row>
    <row r="23" spans="2:12" s="1" customFormat="1" ht="18" customHeight="1">
      <c r="B23" s="33"/>
      <c r="E23" s="26" t="s">
        <v>34</v>
      </c>
      <c r="I23" s="28" t="s">
        <v>29</v>
      </c>
      <c r="J23" s="26" t="s">
        <v>19</v>
      </c>
      <c r="L23" s="33"/>
    </row>
    <row r="24" spans="2:12" s="1" customFormat="1" ht="6.95" customHeight="1">
      <c r="B24" s="33"/>
      <c r="L24" s="33"/>
    </row>
    <row r="25" spans="2:12" s="1" customFormat="1" ht="12" customHeight="1">
      <c r="B25" s="33"/>
      <c r="D25" s="28" t="s">
        <v>36</v>
      </c>
      <c r="I25" s="28" t="s">
        <v>26</v>
      </c>
      <c r="J25" s="26" t="str">
        <f>IF('Rekapitulace stavby'!AN19="","",'Rekapitulace stavby'!AN19)</f>
        <v/>
      </c>
      <c r="L25" s="33"/>
    </row>
    <row r="26" spans="2:12" s="1" customFormat="1" ht="18" customHeight="1">
      <c r="B26" s="33"/>
      <c r="E26" s="26" t="str">
        <f>IF('Rekapitulace stavby'!E20="","",'Rekapitulace stavby'!E20)</f>
        <v xml:space="preserve"> </v>
      </c>
      <c r="I26" s="28" t="s">
        <v>29</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47.25" customHeight="1">
      <c r="B29" s="92"/>
      <c r="E29" s="299" t="s">
        <v>39</v>
      </c>
      <c r="F29" s="299"/>
      <c r="G29" s="299"/>
      <c r="H29" s="299"/>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ROUND(J104,2)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4">
        <f>ROUND((SUM(BE104:BE1070)),2)</f>
        <v>0</v>
      </c>
      <c r="I35" s="94">
        <v>0.21</v>
      </c>
      <c r="J35" s="84">
        <f>ROUND(((SUM(BE104:BE1070))*I35),2)</f>
        <v>0</v>
      </c>
      <c r="L35" s="33"/>
    </row>
    <row r="36" spans="2:12" s="1" customFormat="1" ht="14.45" customHeight="1">
      <c r="B36" s="33"/>
      <c r="E36" s="28" t="s">
        <v>46</v>
      </c>
      <c r="F36" s="84">
        <f>ROUND((SUM(BF104:BF1070)),2)</f>
        <v>0</v>
      </c>
      <c r="I36" s="94">
        <v>0.15</v>
      </c>
      <c r="J36" s="84">
        <f>ROUND(((SUM(BF104:BF1070))*I36),2)</f>
        <v>0</v>
      </c>
      <c r="L36" s="33"/>
    </row>
    <row r="37" spans="2:12" s="1" customFormat="1" ht="14.45" customHeight="1" hidden="1">
      <c r="B37" s="33"/>
      <c r="E37" s="28" t="s">
        <v>47</v>
      </c>
      <c r="F37" s="84">
        <f>ROUND((SUM(BG104:BG1070)),2)</f>
        <v>0</v>
      </c>
      <c r="I37" s="94">
        <v>0.21</v>
      </c>
      <c r="J37" s="84">
        <f>0</f>
        <v>0</v>
      </c>
      <c r="L37" s="33"/>
    </row>
    <row r="38" spans="2:12" s="1" customFormat="1" ht="14.45" customHeight="1" hidden="1">
      <c r="B38" s="33"/>
      <c r="E38" s="28" t="s">
        <v>48</v>
      </c>
      <c r="F38" s="84">
        <f>ROUND((SUM(BH104:BH1070)),2)</f>
        <v>0</v>
      </c>
      <c r="I38" s="94">
        <v>0.15</v>
      </c>
      <c r="J38" s="84">
        <f>0</f>
        <v>0</v>
      </c>
      <c r="L38" s="33"/>
    </row>
    <row r="39" spans="2:12" s="1" customFormat="1" ht="14.45" customHeight="1" hidden="1">
      <c r="B39" s="33"/>
      <c r="E39" s="28" t="s">
        <v>49</v>
      </c>
      <c r="F39" s="84">
        <f>ROUND((SUM(BI104:BI1070)),2)</f>
        <v>0</v>
      </c>
      <c r="I39" s="94">
        <v>0</v>
      </c>
      <c r="J39" s="84">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140</v>
      </c>
      <c r="L47" s="33"/>
    </row>
    <row r="48" spans="2:12" s="1" customFormat="1" ht="6.95" customHeight="1">
      <c r="B48" s="33"/>
      <c r="L48" s="33"/>
    </row>
    <row r="49" spans="2:12" s="1" customFormat="1" ht="12" customHeight="1">
      <c r="B49" s="33"/>
      <c r="C49" s="28" t="s">
        <v>16</v>
      </c>
      <c r="L49" s="33"/>
    </row>
    <row r="50" spans="2:12" s="1" customFormat="1" ht="16.5" customHeight="1">
      <c r="B50" s="33"/>
      <c r="E50" s="325" t="str">
        <f>E7</f>
        <v>Nástavba na objektu DPS Malkovského 603</v>
      </c>
      <c r="F50" s="326"/>
      <c r="G50" s="326"/>
      <c r="H50" s="326"/>
      <c r="L50" s="33"/>
    </row>
    <row r="51" spans="2:12" ht="12" customHeight="1">
      <c r="B51" s="21"/>
      <c r="C51" s="28" t="s">
        <v>138</v>
      </c>
      <c r="L51" s="21"/>
    </row>
    <row r="52" spans="2:12" s="1" customFormat="1" ht="16.5" customHeight="1">
      <c r="B52" s="33"/>
      <c r="E52" s="325" t="s">
        <v>494</v>
      </c>
      <c r="F52" s="327"/>
      <c r="G52" s="327"/>
      <c r="H52" s="327"/>
      <c r="L52" s="33"/>
    </row>
    <row r="53" spans="2:12" s="1" customFormat="1" ht="12" customHeight="1">
      <c r="B53" s="33"/>
      <c r="C53" s="28" t="s">
        <v>495</v>
      </c>
      <c r="L53" s="33"/>
    </row>
    <row r="54" spans="2:12" s="1" customFormat="1" ht="16.5" customHeight="1">
      <c r="B54" s="33"/>
      <c r="E54" s="288" t="str">
        <f>E11</f>
        <v xml:space="preserve">SO 01_B_1 - Nástavba </v>
      </c>
      <c r="F54" s="327"/>
      <c r="G54" s="327"/>
      <c r="H54" s="327"/>
      <c r="L54" s="33"/>
    </row>
    <row r="55" spans="2:12" s="1" customFormat="1" ht="6.95" customHeight="1">
      <c r="B55" s="33"/>
      <c r="L55" s="33"/>
    </row>
    <row r="56" spans="2:12" s="1" customFormat="1" ht="12" customHeight="1">
      <c r="B56" s="33"/>
      <c r="C56" s="28" t="s">
        <v>21</v>
      </c>
      <c r="F56" s="26" t="str">
        <f>F14</f>
        <v>Malkovského 603, Letňany</v>
      </c>
      <c r="I56" s="28" t="s">
        <v>23</v>
      </c>
      <c r="J56" s="50" t="str">
        <f>IF(J14="","",J14)</f>
        <v>23. 11. 2023</v>
      </c>
      <c r="L56" s="33"/>
    </row>
    <row r="57" spans="2:12" s="1" customFormat="1" ht="6.95" customHeight="1">
      <c r="B57" s="33"/>
      <c r="L57" s="33"/>
    </row>
    <row r="58" spans="2:12" s="1" customFormat="1" ht="25.7" customHeight="1">
      <c r="B58" s="33"/>
      <c r="C58" s="28" t="s">
        <v>25</v>
      </c>
      <c r="F58" s="26" t="str">
        <f>E17</f>
        <v>Městská část Praha 18</v>
      </c>
      <c r="I58" s="28" t="s">
        <v>32</v>
      </c>
      <c r="J58" s="31" t="str">
        <f>E23</f>
        <v>Architektonická kancelář Křivka s.r.o.</v>
      </c>
      <c r="L58" s="33"/>
    </row>
    <row r="59" spans="2:12" s="1" customFormat="1" ht="15.2" customHeight="1">
      <c r="B59" s="33"/>
      <c r="C59" s="28" t="s">
        <v>30</v>
      </c>
      <c r="F59" s="26" t="str">
        <f>IF(E20="","",E20)</f>
        <v>Vyplň údaj</v>
      </c>
      <c r="I59" s="28" t="s">
        <v>36</v>
      </c>
      <c r="J59" s="31" t="str">
        <f>E26</f>
        <v xml:space="preserve"> </v>
      </c>
      <c r="L59" s="33"/>
    </row>
    <row r="60" spans="2:12" s="1" customFormat="1" ht="10.35" customHeight="1">
      <c r="B60" s="33"/>
      <c r="L60" s="33"/>
    </row>
    <row r="61" spans="2:12" s="1" customFormat="1" ht="29.25" customHeight="1">
      <c r="B61" s="33"/>
      <c r="C61" s="101" t="s">
        <v>141</v>
      </c>
      <c r="D61" s="95"/>
      <c r="E61" s="95"/>
      <c r="F61" s="95"/>
      <c r="G61" s="95"/>
      <c r="H61" s="95"/>
      <c r="I61" s="95"/>
      <c r="J61" s="102" t="s">
        <v>142</v>
      </c>
      <c r="K61" s="95"/>
      <c r="L61" s="33"/>
    </row>
    <row r="62" spans="2:12" s="1" customFormat="1" ht="10.35" customHeight="1">
      <c r="B62" s="33"/>
      <c r="L62" s="33"/>
    </row>
    <row r="63" spans="2:47" s="1" customFormat="1" ht="22.9" customHeight="1">
      <c r="B63" s="33"/>
      <c r="C63" s="103" t="s">
        <v>72</v>
      </c>
      <c r="J63" s="64">
        <f>J104</f>
        <v>0</v>
      </c>
      <c r="L63" s="33"/>
      <c r="AU63" s="18" t="s">
        <v>143</v>
      </c>
    </row>
    <row r="64" spans="2:12" s="8" customFormat="1" ht="24.95" customHeight="1">
      <c r="B64" s="104"/>
      <c r="D64" s="105" t="s">
        <v>144</v>
      </c>
      <c r="E64" s="106"/>
      <c r="F64" s="106"/>
      <c r="G64" s="106"/>
      <c r="H64" s="106"/>
      <c r="I64" s="106"/>
      <c r="J64" s="107">
        <f>J105</f>
        <v>0</v>
      </c>
      <c r="L64" s="104"/>
    </row>
    <row r="65" spans="2:12" s="9" customFormat="1" ht="19.9" customHeight="1">
      <c r="B65" s="108"/>
      <c r="D65" s="109" t="s">
        <v>497</v>
      </c>
      <c r="E65" s="110"/>
      <c r="F65" s="110"/>
      <c r="G65" s="110"/>
      <c r="H65" s="110"/>
      <c r="I65" s="110"/>
      <c r="J65" s="111">
        <f>J106</f>
        <v>0</v>
      </c>
      <c r="L65" s="108"/>
    </row>
    <row r="66" spans="2:12" s="9" customFormat="1" ht="19.9" customHeight="1">
      <c r="B66" s="108"/>
      <c r="D66" s="109" t="s">
        <v>498</v>
      </c>
      <c r="E66" s="110"/>
      <c r="F66" s="110"/>
      <c r="G66" s="110"/>
      <c r="H66" s="110"/>
      <c r="I66" s="110"/>
      <c r="J66" s="111">
        <f>J119</f>
        <v>0</v>
      </c>
      <c r="L66" s="108"/>
    </row>
    <row r="67" spans="2:12" s="9" customFormat="1" ht="19.9" customHeight="1">
      <c r="B67" s="108"/>
      <c r="D67" s="109" t="s">
        <v>499</v>
      </c>
      <c r="E67" s="110"/>
      <c r="F67" s="110"/>
      <c r="G67" s="110"/>
      <c r="H67" s="110"/>
      <c r="I67" s="110"/>
      <c r="J67" s="111">
        <f>J159</f>
        <v>0</v>
      </c>
      <c r="L67" s="108"/>
    </row>
    <row r="68" spans="2:12" s="9" customFormat="1" ht="19.9" customHeight="1">
      <c r="B68" s="108"/>
      <c r="D68" s="109" t="s">
        <v>145</v>
      </c>
      <c r="E68" s="110"/>
      <c r="F68" s="110"/>
      <c r="G68" s="110"/>
      <c r="H68" s="110"/>
      <c r="I68" s="110"/>
      <c r="J68" s="111">
        <f>J267</f>
        <v>0</v>
      </c>
      <c r="L68" s="108"/>
    </row>
    <row r="69" spans="2:12" s="9" customFormat="1" ht="19.9" customHeight="1">
      <c r="B69" s="108"/>
      <c r="D69" s="109" t="s">
        <v>500</v>
      </c>
      <c r="E69" s="110"/>
      <c r="F69" s="110"/>
      <c r="G69" s="110"/>
      <c r="H69" s="110"/>
      <c r="I69" s="110"/>
      <c r="J69" s="111">
        <f>J288</f>
        <v>0</v>
      </c>
      <c r="L69" s="108"/>
    </row>
    <row r="70" spans="2:12" s="8" customFormat="1" ht="24.95" customHeight="1">
      <c r="B70" s="104"/>
      <c r="D70" s="105" t="s">
        <v>147</v>
      </c>
      <c r="E70" s="106"/>
      <c r="F70" s="106"/>
      <c r="G70" s="106"/>
      <c r="H70" s="106"/>
      <c r="I70" s="106"/>
      <c r="J70" s="107">
        <f>J291</f>
        <v>0</v>
      </c>
      <c r="L70" s="104"/>
    </row>
    <row r="71" spans="2:12" s="9" customFormat="1" ht="19.9" customHeight="1">
      <c r="B71" s="108"/>
      <c r="D71" s="109" t="s">
        <v>148</v>
      </c>
      <c r="E71" s="110"/>
      <c r="F71" s="110"/>
      <c r="G71" s="110"/>
      <c r="H71" s="110"/>
      <c r="I71" s="110"/>
      <c r="J71" s="111">
        <f>J292</f>
        <v>0</v>
      </c>
      <c r="L71" s="108"/>
    </row>
    <row r="72" spans="2:12" s="9" customFormat="1" ht="19.9" customHeight="1">
      <c r="B72" s="108"/>
      <c r="D72" s="109" t="s">
        <v>149</v>
      </c>
      <c r="E72" s="110"/>
      <c r="F72" s="110"/>
      <c r="G72" s="110"/>
      <c r="H72" s="110"/>
      <c r="I72" s="110"/>
      <c r="J72" s="111">
        <f>J385</f>
        <v>0</v>
      </c>
      <c r="L72" s="108"/>
    </row>
    <row r="73" spans="2:12" s="9" customFormat="1" ht="19.9" customHeight="1">
      <c r="B73" s="108"/>
      <c r="D73" s="109" t="s">
        <v>501</v>
      </c>
      <c r="E73" s="110"/>
      <c r="F73" s="110"/>
      <c r="G73" s="110"/>
      <c r="H73" s="110"/>
      <c r="I73" s="110"/>
      <c r="J73" s="111">
        <f>J517</f>
        <v>0</v>
      </c>
      <c r="L73" s="108"/>
    </row>
    <row r="74" spans="2:12" s="9" customFormat="1" ht="19.9" customHeight="1">
      <c r="B74" s="108"/>
      <c r="D74" s="109" t="s">
        <v>502</v>
      </c>
      <c r="E74" s="110"/>
      <c r="F74" s="110"/>
      <c r="G74" s="110"/>
      <c r="H74" s="110"/>
      <c r="I74" s="110"/>
      <c r="J74" s="111">
        <f>J526</f>
        <v>0</v>
      </c>
      <c r="L74" s="108"/>
    </row>
    <row r="75" spans="2:12" s="9" customFormat="1" ht="19.9" customHeight="1">
      <c r="B75" s="108"/>
      <c r="D75" s="109" t="s">
        <v>503</v>
      </c>
      <c r="E75" s="110"/>
      <c r="F75" s="110"/>
      <c r="G75" s="110"/>
      <c r="H75" s="110"/>
      <c r="I75" s="110"/>
      <c r="J75" s="111">
        <f>J552</f>
        <v>0</v>
      </c>
      <c r="L75" s="108"/>
    </row>
    <row r="76" spans="2:12" s="9" customFormat="1" ht="19.9" customHeight="1">
      <c r="B76" s="108"/>
      <c r="D76" s="109" t="s">
        <v>150</v>
      </c>
      <c r="E76" s="110"/>
      <c r="F76" s="110"/>
      <c r="G76" s="110"/>
      <c r="H76" s="110"/>
      <c r="I76" s="110"/>
      <c r="J76" s="111">
        <f>J762</f>
        <v>0</v>
      </c>
      <c r="L76" s="108"/>
    </row>
    <row r="77" spans="2:12" s="9" customFormat="1" ht="19.9" customHeight="1">
      <c r="B77" s="108"/>
      <c r="D77" s="109" t="s">
        <v>151</v>
      </c>
      <c r="E77" s="110"/>
      <c r="F77" s="110"/>
      <c r="G77" s="110"/>
      <c r="H77" s="110"/>
      <c r="I77" s="110"/>
      <c r="J77" s="111">
        <f>J776</f>
        <v>0</v>
      </c>
      <c r="L77" s="108"/>
    </row>
    <row r="78" spans="2:12" s="9" customFormat="1" ht="19.9" customHeight="1">
      <c r="B78" s="108"/>
      <c r="D78" s="109" t="s">
        <v>504</v>
      </c>
      <c r="E78" s="110"/>
      <c r="F78" s="110"/>
      <c r="G78" s="110"/>
      <c r="H78" s="110"/>
      <c r="I78" s="110"/>
      <c r="J78" s="111">
        <f>J830</f>
        <v>0</v>
      </c>
      <c r="L78" s="108"/>
    </row>
    <row r="79" spans="2:12" s="9" customFormat="1" ht="19.9" customHeight="1">
      <c r="B79" s="108"/>
      <c r="D79" s="109" t="s">
        <v>505</v>
      </c>
      <c r="E79" s="110"/>
      <c r="F79" s="110"/>
      <c r="G79" s="110"/>
      <c r="H79" s="110"/>
      <c r="I79" s="110"/>
      <c r="J79" s="111">
        <f>J905</f>
        <v>0</v>
      </c>
      <c r="L79" s="108"/>
    </row>
    <row r="80" spans="2:12" s="9" customFormat="1" ht="19.9" customHeight="1">
      <c r="B80" s="108"/>
      <c r="D80" s="109" t="s">
        <v>506</v>
      </c>
      <c r="E80" s="110"/>
      <c r="F80" s="110"/>
      <c r="G80" s="110"/>
      <c r="H80" s="110"/>
      <c r="I80" s="110"/>
      <c r="J80" s="111">
        <f>J957</f>
        <v>0</v>
      </c>
      <c r="L80" s="108"/>
    </row>
    <row r="81" spans="2:12" s="9" customFormat="1" ht="19.9" customHeight="1">
      <c r="B81" s="108"/>
      <c r="D81" s="109" t="s">
        <v>507</v>
      </c>
      <c r="E81" s="110"/>
      <c r="F81" s="110"/>
      <c r="G81" s="110"/>
      <c r="H81" s="110"/>
      <c r="I81" s="110"/>
      <c r="J81" s="111">
        <f>J977</f>
        <v>0</v>
      </c>
      <c r="L81" s="108"/>
    </row>
    <row r="82" spans="2:12" s="9" customFormat="1" ht="19.9" customHeight="1">
      <c r="B82" s="108"/>
      <c r="D82" s="109" t="s">
        <v>508</v>
      </c>
      <c r="E82" s="110"/>
      <c r="F82" s="110"/>
      <c r="G82" s="110"/>
      <c r="H82" s="110"/>
      <c r="I82" s="110"/>
      <c r="J82" s="111">
        <f>J1022</f>
        <v>0</v>
      </c>
      <c r="L82" s="108"/>
    </row>
    <row r="83" spans="2:12" s="1" customFormat="1" ht="21.75" customHeight="1">
      <c r="B83" s="33"/>
      <c r="L83" s="33"/>
    </row>
    <row r="84" spans="2:12" s="1" customFormat="1" ht="6.95" customHeight="1">
      <c r="B84" s="42"/>
      <c r="C84" s="43"/>
      <c r="D84" s="43"/>
      <c r="E84" s="43"/>
      <c r="F84" s="43"/>
      <c r="G84" s="43"/>
      <c r="H84" s="43"/>
      <c r="I84" s="43"/>
      <c r="J84" s="43"/>
      <c r="K84" s="43"/>
      <c r="L84" s="33"/>
    </row>
    <row r="88" spans="2:12" s="1" customFormat="1" ht="6.95" customHeight="1">
      <c r="B88" s="44"/>
      <c r="C88" s="45"/>
      <c r="D88" s="45"/>
      <c r="E88" s="45"/>
      <c r="F88" s="45"/>
      <c r="G88" s="45"/>
      <c r="H88" s="45"/>
      <c r="I88" s="45"/>
      <c r="J88" s="45"/>
      <c r="K88" s="45"/>
      <c r="L88" s="33"/>
    </row>
    <row r="89" spans="2:12" s="1" customFormat="1" ht="24.95" customHeight="1">
      <c r="B89" s="33"/>
      <c r="C89" s="22" t="s">
        <v>152</v>
      </c>
      <c r="L89" s="33"/>
    </row>
    <row r="90" spans="2:12" s="1" customFormat="1" ht="6.95" customHeight="1">
      <c r="B90" s="33"/>
      <c r="L90" s="33"/>
    </row>
    <row r="91" spans="2:12" s="1" customFormat="1" ht="12" customHeight="1">
      <c r="B91" s="33"/>
      <c r="C91" s="28" t="s">
        <v>16</v>
      </c>
      <c r="L91" s="33"/>
    </row>
    <row r="92" spans="2:12" s="1" customFormat="1" ht="16.5" customHeight="1">
      <c r="B92" s="33"/>
      <c r="E92" s="325" t="str">
        <f>E7</f>
        <v>Nástavba na objektu DPS Malkovského 603</v>
      </c>
      <c r="F92" s="326"/>
      <c r="G92" s="326"/>
      <c r="H92" s="326"/>
      <c r="L92" s="33"/>
    </row>
    <row r="93" spans="2:12" ht="12" customHeight="1">
      <c r="B93" s="21"/>
      <c r="C93" s="28" t="s">
        <v>138</v>
      </c>
      <c r="L93" s="21"/>
    </row>
    <row r="94" spans="2:12" s="1" customFormat="1" ht="16.5" customHeight="1">
      <c r="B94" s="33"/>
      <c r="E94" s="325" t="s">
        <v>494</v>
      </c>
      <c r="F94" s="327"/>
      <c r="G94" s="327"/>
      <c r="H94" s="327"/>
      <c r="L94" s="33"/>
    </row>
    <row r="95" spans="2:12" s="1" customFormat="1" ht="12" customHeight="1">
      <c r="B95" s="33"/>
      <c r="C95" s="28" t="s">
        <v>495</v>
      </c>
      <c r="L95" s="33"/>
    </row>
    <row r="96" spans="2:12" s="1" customFormat="1" ht="16.5" customHeight="1">
      <c r="B96" s="33"/>
      <c r="E96" s="288" t="str">
        <f>E11</f>
        <v xml:space="preserve">SO 01_B_1 - Nástavba </v>
      </c>
      <c r="F96" s="327"/>
      <c r="G96" s="327"/>
      <c r="H96" s="327"/>
      <c r="L96" s="33"/>
    </row>
    <row r="97" spans="2:12" s="1" customFormat="1" ht="6.95" customHeight="1">
      <c r="B97" s="33"/>
      <c r="L97" s="33"/>
    </row>
    <row r="98" spans="2:12" s="1" customFormat="1" ht="12" customHeight="1">
      <c r="B98" s="33"/>
      <c r="C98" s="28" t="s">
        <v>21</v>
      </c>
      <c r="F98" s="26" t="str">
        <f>F14</f>
        <v>Malkovského 603, Letňany</v>
      </c>
      <c r="I98" s="28" t="s">
        <v>23</v>
      </c>
      <c r="J98" s="50" t="str">
        <f>IF(J14="","",J14)</f>
        <v>23. 11. 2023</v>
      </c>
      <c r="L98" s="33"/>
    </row>
    <row r="99" spans="2:12" s="1" customFormat="1" ht="6.95" customHeight="1">
      <c r="B99" s="33"/>
      <c r="L99" s="33"/>
    </row>
    <row r="100" spans="2:12" s="1" customFormat="1" ht="25.7" customHeight="1">
      <c r="B100" s="33"/>
      <c r="C100" s="28" t="s">
        <v>25</v>
      </c>
      <c r="F100" s="26" t="str">
        <f>E17</f>
        <v>Městská část Praha 18</v>
      </c>
      <c r="I100" s="28" t="s">
        <v>32</v>
      </c>
      <c r="J100" s="31" t="str">
        <f>E23</f>
        <v>Architektonická kancelář Křivka s.r.o.</v>
      </c>
      <c r="L100" s="33"/>
    </row>
    <row r="101" spans="2:12" s="1" customFormat="1" ht="15.2" customHeight="1">
      <c r="B101" s="33"/>
      <c r="C101" s="28" t="s">
        <v>30</v>
      </c>
      <c r="F101" s="26" t="str">
        <f>IF(E20="","",E20)</f>
        <v>Vyplň údaj</v>
      </c>
      <c r="I101" s="28" t="s">
        <v>36</v>
      </c>
      <c r="J101" s="31" t="str">
        <f>E26</f>
        <v xml:space="preserve"> </v>
      </c>
      <c r="L101" s="33"/>
    </row>
    <row r="102" spans="2:12" s="1" customFormat="1" ht="10.35" customHeight="1">
      <c r="B102" s="33"/>
      <c r="L102" s="33"/>
    </row>
    <row r="103" spans="2:20" s="10" customFormat="1" ht="29.25" customHeight="1">
      <c r="B103" s="112"/>
      <c r="C103" s="113" t="s">
        <v>153</v>
      </c>
      <c r="D103" s="114" t="s">
        <v>59</v>
      </c>
      <c r="E103" s="114" t="s">
        <v>55</v>
      </c>
      <c r="F103" s="114" t="s">
        <v>56</v>
      </c>
      <c r="G103" s="114" t="s">
        <v>154</v>
      </c>
      <c r="H103" s="114" t="s">
        <v>155</v>
      </c>
      <c r="I103" s="114" t="s">
        <v>156</v>
      </c>
      <c r="J103" s="114" t="s">
        <v>142</v>
      </c>
      <c r="K103" s="115" t="s">
        <v>157</v>
      </c>
      <c r="L103" s="112"/>
      <c r="M103" s="57" t="s">
        <v>19</v>
      </c>
      <c r="N103" s="58" t="s">
        <v>44</v>
      </c>
      <c r="O103" s="58" t="s">
        <v>158</v>
      </c>
      <c r="P103" s="58" t="s">
        <v>159</v>
      </c>
      <c r="Q103" s="58" t="s">
        <v>160</v>
      </c>
      <c r="R103" s="58" t="s">
        <v>161</v>
      </c>
      <c r="S103" s="58" t="s">
        <v>162</v>
      </c>
      <c r="T103" s="59" t="s">
        <v>163</v>
      </c>
    </row>
    <row r="104" spans="2:63" s="1" customFormat="1" ht="22.9" customHeight="1">
      <c r="B104" s="33"/>
      <c r="C104" s="62" t="s">
        <v>164</v>
      </c>
      <c r="J104" s="116">
        <f>BK104</f>
        <v>0</v>
      </c>
      <c r="L104" s="33"/>
      <c r="M104" s="60"/>
      <c r="N104" s="51"/>
      <c r="O104" s="51"/>
      <c r="P104" s="117">
        <f>P105+P291</f>
        <v>0</v>
      </c>
      <c r="Q104" s="51"/>
      <c r="R104" s="117">
        <f>R105+R291</f>
        <v>348.65940178999995</v>
      </c>
      <c r="S104" s="51"/>
      <c r="T104" s="118">
        <f>T105+T291</f>
        <v>0.132</v>
      </c>
      <c r="AT104" s="18" t="s">
        <v>73</v>
      </c>
      <c r="AU104" s="18" t="s">
        <v>143</v>
      </c>
      <c r="BK104" s="119">
        <f>BK105+BK291</f>
        <v>0</v>
      </c>
    </row>
    <row r="105" spans="2:63" s="11" customFormat="1" ht="25.9" customHeight="1">
      <c r="B105" s="120"/>
      <c r="D105" s="121" t="s">
        <v>73</v>
      </c>
      <c r="E105" s="122" t="s">
        <v>165</v>
      </c>
      <c r="F105" s="122" t="s">
        <v>166</v>
      </c>
      <c r="I105" s="123"/>
      <c r="J105" s="124">
        <f>BK105</f>
        <v>0</v>
      </c>
      <c r="L105" s="120"/>
      <c r="M105" s="125"/>
      <c r="P105" s="126">
        <f>P106+P119+P159+P267+P288</f>
        <v>0</v>
      </c>
      <c r="R105" s="126">
        <f>R106+R119+R159+R267+R288</f>
        <v>120.90324792999999</v>
      </c>
      <c r="T105" s="127">
        <f>T106+T119+T159+T267+T288</f>
        <v>0</v>
      </c>
      <c r="AR105" s="121" t="s">
        <v>82</v>
      </c>
      <c r="AT105" s="128" t="s">
        <v>73</v>
      </c>
      <c r="AU105" s="128" t="s">
        <v>74</v>
      </c>
      <c r="AY105" s="121" t="s">
        <v>167</v>
      </c>
      <c r="BK105" s="129">
        <f>BK106+BK119+BK159+BK267+BK288</f>
        <v>0</v>
      </c>
    </row>
    <row r="106" spans="2:63" s="11" customFormat="1" ht="22.9" customHeight="1">
      <c r="B106" s="120"/>
      <c r="D106" s="121" t="s">
        <v>73</v>
      </c>
      <c r="E106" s="130" t="s">
        <v>103</v>
      </c>
      <c r="F106" s="130" t="s">
        <v>509</v>
      </c>
      <c r="I106" s="123"/>
      <c r="J106" s="131">
        <f>BK106</f>
        <v>0</v>
      </c>
      <c r="L106" s="120"/>
      <c r="M106" s="125"/>
      <c r="P106" s="126">
        <f>SUM(P107:P118)</f>
        <v>0</v>
      </c>
      <c r="R106" s="126">
        <f>SUM(R107:R118)</f>
        <v>0.66861856</v>
      </c>
      <c r="T106" s="127">
        <f>SUM(T107:T118)</f>
        <v>0</v>
      </c>
      <c r="AR106" s="121" t="s">
        <v>82</v>
      </c>
      <c r="AT106" s="128" t="s">
        <v>73</v>
      </c>
      <c r="AU106" s="128" t="s">
        <v>82</v>
      </c>
      <c r="AY106" s="121" t="s">
        <v>167</v>
      </c>
      <c r="BK106" s="129">
        <f>SUM(BK107:BK118)</f>
        <v>0</v>
      </c>
    </row>
    <row r="107" spans="2:65" s="1" customFormat="1" ht="16.5" customHeight="1">
      <c r="B107" s="33"/>
      <c r="C107" s="132" t="s">
        <v>82</v>
      </c>
      <c r="D107" s="132" t="s">
        <v>170</v>
      </c>
      <c r="E107" s="133" t="s">
        <v>510</v>
      </c>
      <c r="F107" s="134" t="s">
        <v>511</v>
      </c>
      <c r="G107" s="135" t="s">
        <v>312</v>
      </c>
      <c r="H107" s="136">
        <v>2</v>
      </c>
      <c r="I107" s="137"/>
      <c r="J107" s="138">
        <f>ROUND(I107*H107,2)</f>
        <v>0</v>
      </c>
      <c r="K107" s="134" t="s">
        <v>19</v>
      </c>
      <c r="L107" s="33"/>
      <c r="M107" s="139" t="s">
        <v>19</v>
      </c>
      <c r="N107" s="140" t="s">
        <v>46</v>
      </c>
      <c r="P107" s="141">
        <f>O107*H107</f>
        <v>0</v>
      </c>
      <c r="Q107" s="141">
        <v>0.0801</v>
      </c>
      <c r="R107" s="141">
        <f>Q107*H107</f>
        <v>0.1602</v>
      </c>
      <c r="S107" s="141">
        <v>0</v>
      </c>
      <c r="T107" s="142">
        <f>S107*H107</f>
        <v>0</v>
      </c>
      <c r="AR107" s="143" t="s">
        <v>175</v>
      </c>
      <c r="AT107" s="143" t="s">
        <v>170</v>
      </c>
      <c r="AU107" s="143" t="s">
        <v>90</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175</v>
      </c>
      <c r="BM107" s="143" t="s">
        <v>512</v>
      </c>
    </row>
    <row r="108" spans="2:51" s="12" customFormat="1" ht="11.25">
      <c r="B108" s="149"/>
      <c r="D108" s="150" t="s">
        <v>179</v>
      </c>
      <c r="E108" s="151" t="s">
        <v>19</v>
      </c>
      <c r="F108" s="152" t="s">
        <v>513</v>
      </c>
      <c r="H108" s="151" t="s">
        <v>19</v>
      </c>
      <c r="I108" s="153"/>
      <c r="L108" s="149"/>
      <c r="M108" s="154"/>
      <c r="T108" s="155"/>
      <c r="AT108" s="151" t="s">
        <v>179</v>
      </c>
      <c r="AU108" s="151" t="s">
        <v>90</v>
      </c>
      <c r="AV108" s="12" t="s">
        <v>82</v>
      </c>
      <c r="AW108" s="12" t="s">
        <v>35</v>
      </c>
      <c r="AX108" s="12" t="s">
        <v>74</v>
      </c>
      <c r="AY108" s="151" t="s">
        <v>167</v>
      </c>
    </row>
    <row r="109" spans="2:51" s="13" customFormat="1" ht="11.25">
      <c r="B109" s="156"/>
      <c r="D109" s="150" t="s">
        <v>179</v>
      </c>
      <c r="E109" s="157" t="s">
        <v>19</v>
      </c>
      <c r="F109" s="158" t="s">
        <v>514</v>
      </c>
      <c r="H109" s="159">
        <v>2</v>
      </c>
      <c r="I109" s="160"/>
      <c r="L109" s="156"/>
      <c r="M109" s="161"/>
      <c r="T109" s="162"/>
      <c r="AT109" s="157" t="s">
        <v>179</v>
      </c>
      <c r="AU109" s="157" t="s">
        <v>90</v>
      </c>
      <c r="AV109" s="13" t="s">
        <v>90</v>
      </c>
      <c r="AW109" s="13" t="s">
        <v>35</v>
      </c>
      <c r="AX109" s="13" t="s">
        <v>74</v>
      </c>
      <c r="AY109" s="157" t="s">
        <v>167</v>
      </c>
    </row>
    <row r="110" spans="2:51" s="14" customFormat="1" ht="11.25">
      <c r="B110" s="163"/>
      <c r="D110" s="150" t="s">
        <v>179</v>
      </c>
      <c r="E110" s="164" t="s">
        <v>19</v>
      </c>
      <c r="F110" s="165" t="s">
        <v>200</v>
      </c>
      <c r="H110" s="166">
        <v>2</v>
      </c>
      <c r="I110" s="167"/>
      <c r="L110" s="163"/>
      <c r="M110" s="168"/>
      <c r="T110" s="169"/>
      <c r="AT110" s="164" t="s">
        <v>179</v>
      </c>
      <c r="AU110" s="164" t="s">
        <v>90</v>
      </c>
      <c r="AV110" s="14" t="s">
        <v>175</v>
      </c>
      <c r="AW110" s="14" t="s">
        <v>35</v>
      </c>
      <c r="AX110" s="14" t="s">
        <v>82</v>
      </c>
      <c r="AY110" s="164" t="s">
        <v>167</v>
      </c>
    </row>
    <row r="111" spans="2:65" s="1" customFormat="1" ht="24.2" customHeight="1">
      <c r="B111" s="33"/>
      <c r="C111" s="132" t="s">
        <v>90</v>
      </c>
      <c r="D111" s="132" t="s">
        <v>170</v>
      </c>
      <c r="E111" s="133" t="s">
        <v>515</v>
      </c>
      <c r="F111" s="134" t="s">
        <v>516</v>
      </c>
      <c r="G111" s="135" t="s">
        <v>312</v>
      </c>
      <c r="H111" s="136">
        <v>16</v>
      </c>
      <c r="I111" s="137"/>
      <c r="J111" s="138">
        <f>ROUND(I111*H111,2)</f>
        <v>0</v>
      </c>
      <c r="K111" s="134" t="s">
        <v>19</v>
      </c>
      <c r="L111" s="33"/>
      <c r="M111" s="139" t="s">
        <v>19</v>
      </c>
      <c r="N111" s="140" t="s">
        <v>46</v>
      </c>
      <c r="P111" s="141">
        <f>O111*H111</f>
        <v>0</v>
      </c>
      <c r="Q111" s="141">
        <v>4E-05</v>
      </c>
      <c r="R111" s="141">
        <f>Q111*H111</f>
        <v>0.00064</v>
      </c>
      <c r="S111" s="141">
        <v>0</v>
      </c>
      <c r="T111" s="142">
        <f>S111*H111</f>
        <v>0</v>
      </c>
      <c r="AR111" s="143" t="s">
        <v>175</v>
      </c>
      <c r="AT111" s="143" t="s">
        <v>170</v>
      </c>
      <c r="AU111" s="143" t="s">
        <v>90</v>
      </c>
      <c r="AY111" s="18" t="s">
        <v>167</v>
      </c>
      <c r="BE111" s="144">
        <f>IF(N111="základní",J111,0)</f>
        <v>0</v>
      </c>
      <c r="BF111" s="144">
        <f>IF(N111="snížená",J111,0)</f>
        <v>0</v>
      </c>
      <c r="BG111" s="144">
        <f>IF(N111="zákl. přenesená",J111,0)</f>
        <v>0</v>
      </c>
      <c r="BH111" s="144">
        <f>IF(N111="sníž. přenesená",J111,0)</f>
        <v>0</v>
      </c>
      <c r="BI111" s="144">
        <f>IF(N111="nulová",J111,0)</f>
        <v>0</v>
      </c>
      <c r="BJ111" s="18" t="s">
        <v>90</v>
      </c>
      <c r="BK111" s="144">
        <f>ROUND(I111*H111,2)</f>
        <v>0</v>
      </c>
      <c r="BL111" s="18" t="s">
        <v>175</v>
      </c>
      <c r="BM111" s="143" t="s">
        <v>517</v>
      </c>
    </row>
    <row r="112" spans="2:51" s="13" customFormat="1" ht="11.25">
      <c r="B112" s="156"/>
      <c r="D112" s="150" t="s">
        <v>179</v>
      </c>
      <c r="E112" s="157" t="s">
        <v>19</v>
      </c>
      <c r="F112" s="158" t="s">
        <v>518</v>
      </c>
      <c r="H112" s="159">
        <v>16</v>
      </c>
      <c r="I112" s="160"/>
      <c r="L112" s="156"/>
      <c r="M112" s="161"/>
      <c r="T112" s="162"/>
      <c r="AT112" s="157" t="s">
        <v>179</v>
      </c>
      <c r="AU112" s="157" t="s">
        <v>90</v>
      </c>
      <c r="AV112" s="13" t="s">
        <v>90</v>
      </c>
      <c r="AW112" s="13" t="s">
        <v>35</v>
      </c>
      <c r="AX112" s="13" t="s">
        <v>74</v>
      </c>
      <c r="AY112" s="157" t="s">
        <v>167</v>
      </c>
    </row>
    <row r="113" spans="2:51" s="14" customFormat="1" ht="11.25">
      <c r="B113" s="163"/>
      <c r="D113" s="150" t="s">
        <v>179</v>
      </c>
      <c r="E113" s="164" t="s">
        <v>19</v>
      </c>
      <c r="F113" s="165" t="s">
        <v>200</v>
      </c>
      <c r="H113" s="166">
        <v>16</v>
      </c>
      <c r="I113" s="167"/>
      <c r="L113" s="163"/>
      <c r="M113" s="168"/>
      <c r="T113" s="169"/>
      <c r="AT113" s="164" t="s">
        <v>179</v>
      </c>
      <c r="AU113" s="164" t="s">
        <v>90</v>
      </c>
      <c r="AV113" s="14" t="s">
        <v>175</v>
      </c>
      <c r="AW113" s="14" t="s">
        <v>35</v>
      </c>
      <c r="AX113" s="14" t="s">
        <v>82</v>
      </c>
      <c r="AY113" s="164" t="s">
        <v>167</v>
      </c>
    </row>
    <row r="114" spans="2:65" s="1" customFormat="1" ht="16.5" customHeight="1">
      <c r="B114" s="33"/>
      <c r="C114" s="132" t="s">
        <v>103</v>
      </c>
      <c r="D114" s="132" t="s">
        <v>170</v>
      </c>
      <c r="E114" s="133" t="s">
        <v>519</v>
      </c>
      <c r="F114" s="134" t="s">
        <v>520</v>
      </c>
      <c r="G114" s="135" t="s">
        <v>218</v>
      </c>
      <c r="H114" s="136">
        <v>0.192</v>
      </c>
      <c r="I114" s="137"/>
      <c r="J114" s="138">
        <f>ROUND(I114*H114,2)</f>
        <v>0</v>
      </c>
      <c r="K114" s="134" t="s">
        <v>174</v>
      </c>
      <c r="L114" s="33"/>
      <c r="M114" s="139" t="s">
        <v>19</v>
      </c>
      <c r="N114" s="140" t="s">
        <v>46</v>
      </c>
      <c r="P114" s="141">
        <f>O114*H114</f>
        <v>0</v>
      </c>
      <c r="Q114" s="141">
        <v>2.64468</v>
      </c>
      <c r="R114" s="141">
        <f>Q114*H114</f>
        <v>0.50777856</v>
      </c>
      <c r="S114" s="141">
        <v>0</v>
      </c>
      <c r="T114" s="142">
        <f>S114*H114</f>
        <v>0</v>
      </c>
      <c r="AR114" s="143" t="s">
        <v>175</v>
      </c>
      <c r="AT114" s="143" t="s">
        <v>170</v>
      </c>
      <c r="AU114" s="143" t="s">
        <v>90</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175</v>
      </c>
      <c r="BM114" s="143" t="s">
        <v>521</v>
      </c>
    </row>
    <row r="115" spans="2:47" s="1" customFormat="1" ht="11.25">
      <c r="B115" s="33"/>
      <c r="D115" s="145" t="s">
        <v>177</v>
      </c>
      <c r="F115" s="146" t="s">
        <v>522</v>
      </c>
      <c r="I115" s="147"/>
      <c r="L115" s="33"/>
      <c r="M115" s="148"/>
      <c r="T115" s="54"/>
      <c r="AT115" s="18" t="s">
        <v>177</v>
      </c>
      <c r="AU115" s="18" t="s">
        <v>90</v>
      </c>
    </row>
    <row r="116" spans="2:51" s="12" customFormat="1" ht="11.25">
      <c r="B116" s="149"/>
      <c r="D116" s="150" t="s">
        <v>179</v>
      </c>
      <c r="E116" s="151" t="s">
        <v>19</v>
      </c>
      <c r="F116" s="152" t="s">
        <v>523</v>
      </c>
      <c r="H116" s="151" t="s">
        <v>19</v>
      </c>
      <c r="I116" s="153"/>
      <c r="L116" s="149"/>
      <c r="M116" s="154"/>
      <c r="T116" s="155"/>
      <c r="AT116" s="151" t="s">
        <v>179</v>
      </c>
      <c r="AU116" s="151" t="s">
        <v>90</v>
      </c>
      <c r="AV116" s="12" t="s">
        <v>82</v>
      </c>
      <c r="AW116" s="12" t="s">
        <v>35</v>
      </c>
      <c r="AX116" s="12" t="s">
        <v>74</v>
      </c>
      <c r="AY116" s="151" t="s">
        <v>167</v>
      </c>
    </row>
    <row r="117" spans="2:51" s="13" customFormat="1" ht="11.25">
      <c r="B117" s="156"/>
      <c r="D117" s="150" t="s">
        <v>179</v>
      </c>
      <c r="E117" s="157" t="s">
        <v>19</v>
      </c>
      <c r="F117" s="158" t="s">
        <v>524</v>
      </c>
      <c r="H117" s="159">
        <v>0.192</v>
      </c>
      <c r="I117" s="160"/>
      <c r="L117" s="156"/>
      <c r="M117" s="161"/>
      <c r="T117" s="162"/>
      <c r="AT117" s="157" t="s">
        <v>179</v>
      </c>
      <c r="AU117" s="157" t="s">
        <v>90</v>
      </c>
      <c r="AV117" s="13" t="s">
        <v>90</v>
      </c>
      <c r="AW117" s="13" t="s">
        <v>35</v>
      </c>
      <c r="AX117" s="13" t="s">
        <v>74</v>
      </c>
      <c r="AY117" s="157" t="s">
        <v>167</v>
      </c>
    </row>
    <row r="118" spans="2:51" s="14" customFormat="1" ht="11.25">
      <c r="B118" s="163"/>
      <c r="D118" s="150" t="s">
        <v>179</v>
      </c>
      <c r="E118" s="164" t="s">
        <v>19</v>
      </c>
      <c r="F118" s="165" t="s">
        <v>200</v>
      </c>
      <c r="H118" s="166">
        <v>0.192</v>
      </c>
      <c r="I118" s="167"/>
      <c r="L118" s="163"/>
      <c r="M118" s="168"/>
      <c r="T118" s="169"/>
      <c r="AT118" s="164" t="s">
        <v>179</v>
      </c>
      <c r="AU118" s="164" t="s">
        <v>90</v>
      </c>
      <c r="AV118" s="14" t="s">
        <v>175</v>
      </c>
      <c r="AW118" s="14" t="s">
        <v>35</v>
      </c>
      <c r="AX118" s="14" t="s">
        <v>82</v>
      </c>
      <c r="AY118" s="164" t="s">
        <v>167</v>
      </c>
    </row>
    <row r="119" spans="2:63" s="11" customFormat="1" ht="22.9" customHeight="1">
      <c r="B119" s="120"/>
      <c r="D119" s="121" t="s">
        <v>73</v>
      </c>
      <c r="E119" s="130" t="s">
        <v>175</v>
      </c>
      <c r="F119" s="130" t="s">
        <v>525</v>
      </c>
      <c r="I119" s="123"/>
      <c r="J119" s="131">
        <f>BK119</f>
        <v>0</v>
      </c>
      <c r="L119" s="120"/>
      <c r="M119" s="125"/>
      <c r="P119" s="126">
        <f>SUM(P120:P158)</f>
        <v>0</v>
      </c>
      <c r="R119" s="126">
        <f>SUM(R120:R158)</f>
        <v>14.15404002</v>
      </c>
      <c r="T119" s="127">
        <f>SUM(T120:T158)</f>
        <v>0</v>
      </c>
      <c r="AR119" s="121" t="s">
        <v>82</v>
      </c>
      <c r="AT119" s="128" t="s">
        <v>73</v>
      </c>
      <c r="AU119" s="128" t="s">
        <v>82</v>
      </c>
      <c r="AY119" s="121" t="s">
        <v>167</v>
      </c>
      <c r="BK119" s="129">
        <f>SUM(BK120:BK158)</f>
        <v>0</v>
      </c>
    </row>
    <row r="120" spans="2:65" s="1" customFormat="1" ht="24.2" customHeight="1">
      <c r="B120" s="33"/>
      <c r="C120" s="132" t="s">
        <v>175</v>
      </c>
      <c r="D120" s="132" t="s">
        <v>170</v>
      </c>
      <c r="E120" s="133" t="s">
        <v>526</v>
      </c>
      <c r="F120" s="134" t="s">
        <v>527</v>
      </c>
      <c r="G120" s="135" t="s">
        <v>218</v>
      </c>
      <c r="H120" s="136">
        <v>5.098</v>
      </c>
      <c r="I120" s="137"/>
      <c r="J120" s="138">
        <f>ROUND(I120*H120,2)</f>
        <v>0</v>
      </c>
      <c r="K120" s="134" t="s">
        <v>174</v>
      </c>
      <c r="L120" s="33"/>
      <c r="M120" s="139" t="s">
        <v>19</v>
      </c>
      <c r="N120" s="140" t="s">
        <v>46</v>
      </c>
      <c r="P120" s="141">
        <f>O120*H120</f>
        <v>0</v>
      </c>
      <c r="Q120" s="141">
        <v>2.50195</v>
      </c>
      <c r="R120" s="141">
        <f>Q120*H120</f>
        <v>12.7549411</v>
      </c>
      <c r="S120" s="141">
        <v>0</v>
      </c>
      <c r="T120" s="142">
        <f>S120*H120</f>
        <v>0</v>
      </c>
      <c r="AR120" s="143" t="s">
        <v>175</v>
      </c>
      <c r="AT120" s="143" t="s">
        <v>170</v>
      </c>
      <c r="AU120" s="143" t="s">
        <v>90</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175</v>
      </c>
      <c r="BM120" s="143" t="s">
        <v>528</v>
      </c>
    </row>
    <row r="121" spans="2:47" s="1" customFormat="1" ht="11.25">
      <c r="B121" s="33"/>
      <c r="D121" s="145" t="s">
        <v>177</v>
      </c>
      <c r="F121" s="146" t="s">
        <v>529</v>
      </c>
      <c r="I121" s="147"/>
      <c r="L121" s="33"/>
      <c r="M121" s="148"/>
      <c r="T121" s="54"/>
      <c r="AT121" s="18" t="s">
        <v>177</v>
      </c>
      <c r="AU121" s="18" t="s">
        <v>90</v>
      </c>
    </row>
    <row r="122" spans="2:51" s="12" customFormat="1" ht="11.25">
      <c r="B122" s="149"/>
      <c r="D122" s="150" t="s">
        <v>179</v>
      </c>
      <c r="E122" s="151" t="s">
        <v>19</v>
      </c>
      <c r="F122" s="152" t="s">
        <v>513</v>
      </c>
      <c r="H122" s="151" t="s">
        <v>19</v>
      </c>
      <c r="I122" s="153"/>
      <c r="L122" s="149"/>
      <c r="M122" s="154"/>
      <c r="T122" s="155"/>
      <c r="AT122" s="151" t="s">
        <v>179</v>
      </c>
      <c r="AU122" s="151" t="s">
        <v>90</v>
      </c>
      <c r="AV122" s="12" t="s">
        <v>82</v>
      </c>
      <c r="AW122" s="12" t="s">
        <v>35</v>
      </c>
      <c r="AX122" s="12" t="s">
        <v>74</v>
      </c>
      <c r="AY122" s="151" t="s">
        <v>167</v>
      </c>
    </row>
    <row r="123" spans="2:51" s="12" customFormat="1" ht="11.25">
      <c r="B123" s="149"/>
      <c r="D123" s="150" t="s">
        <v>179</v>
      </c>
      <c r="E123" s="151" t="s">
        <v>19</v>
      </c>
      <c r="F123" s="152" t="s">
        <v>530</v>
      </c>
      <c r="H123" s="151" t="s">
        <v>19</v>
      </c>
      <c r="I123" s="153"/>
      <c r="L123" s="149"/>
      <c r="M123" s="154"/>
      <c r="T123" s="155"/>
      <c r="AT123" s="151" t="s">
        <v>179</v>
      </c>
      <c r="AU123" s="151" t="s">
        <v>90</v>
      </c>
      <c r="AV123" s="12" t="s">
        <v>82</v>
      </c>
      <c r="AW123" s="12" t="s">
        <v>35</v>
      </c>
      <c r="AX123" s="12" t="s">
        <v>74</v>
      </c>
      <c r="AY123" s="151" t="s">
        <v>167</v>
      </c>
    </row>
    <row r="124" spans="2:51" s="13" customFormat="1" ht="11.25">
      <c r="B124" s="156"/>
      <c r="D124" s="150" t="s">
        <v>179</v>
      </c>
      <c r="E124" s="157" t="s">
        <v>19</v>
      </c>
      <c r="F124" s="158" t="s">
        <v>531</v>
      </c>
      <c r="H124" s="159">
        <v>0.36</v>
      </c>
      <c r="I124" s="160"/>
      <c r="L124" s="156"/>
      <c r="M124" s="161"/>
      <c r="T124" s="162"/>
      <c r="AT124" s="157" t="s">
        <v>179</v>
      </c>
      <c r="AU124" s="157" t="s">
        <v>90</v>
      </c>
      <c r="AV124" s="13" t="s">
        <v>90</v>
      </c>
      <c r="AW124" s="13" t="s">
        <v>35</v>
      </c>
      <c r="AX124" s="13" t="s">
        <v>74</v>
      </c>
      <c r="AY124" s="157" t="s">
        <v>167</v>
      </c>
    </row>
    <row r="125" spans="2:51" s="13" customFormat="1" ht="11.25">
      <c r="B125" s="156"/>
      <c r="D125" s="150" t="s">
        <v>179</v>
      </c>
      <c r="E125" s="157" t="s">
        <v>19</v>
      </c>
      <c r="F125" s="158" t="s">
        <v>532</v>
      </c>
      <c r="H125" s="159">
        <v>0.656</v>
      </c>
      <c r="I125" s="160"/>
      <c r="L125" s="156"/>
      <c r="M125" s="161"/>
      <c r="T125" s="162"/>
      <c r="AT125" s="157" t="s">
        <v>179</v>
      </c>
      <c r="AU125" s="157" t="s">
        <v>90</v>
      </c>
      <c r="AV125" s="13" t="s">
        <v>90</v>
      </c>
      <c r="AW125" s="13" t="s">
        <v>35</v>
      </c>
      <c r="AX125" s="13" t="s">
        <v>74</v>
      </c>
      <c r="AY125" s="157" t="s">
        <v>167</v>
      </c>
    </row>
    <row r="126" spans="2:51" s="13" customFormat="1" ht="11.25">
      <c r="B126" s="156"/>
      <c r="D126" s="150" t="s">
        <v>179</v>
      </c>
      <c r="E126" s="157" t="s">
        <v>19</v>
      </c>
      <c r="F126" s="158" t="s">
        <v>533</v>
      </c>
      <c r="H126" s="159">
        <v>0.843</v>
      </c>
      <c r="I126" s="160"/>
      <c r="L126" s="156"/>
      <c r="M126" s="161"/>
      <c r="T126" s="162"/>
      <c r="AT126" s="157" t="s">
        <v>179</v>
      </c>
      <c r="AU126" s="157" t="s">
        <v>90</v>
      </c>
      <c r="AV126" s="13" t="s">
        <v>90</v>
      </c>
      <c r="AW126" s="13" t="s">
        <v>35</v>
      </c>
      <c r="AX126" s="13" t="s">
        <v>74</v>
      </c>
      <c r="AY126" s="157" t="s">
        <v>167</v>
      </c>
    </row>
    <row r="127" spans="2:51" s="13" customFormat="1" ht="11.25">
      <c r="B127" s="156"/>
      <c r="D127" s="150" t="s">
        <v>179</v>
      </c>
      <c r="E127" s="157" t="s">
        <v>19</v>
      </c>
      <c r="F127" s="158" t="s">
        <v>534</v>
      </c>
      <c r="H127" s="159">
        <v>0.206</v>
      </c>
      <c r="I127" s="160"/>
      <c r="L127" s="156"/>
      <c r="M127" s="161"/>
      <c r="T127" s="162"/>
      <c r="AT127" s="157" t="s">
        <v>179</v>
      </c>
      <c r="AU127" s="157" t="s">
        <v>90</v>
      </c>
      <c r="AV127" s="13" t="s">
        <v>90</v>
      </c>
      <c r="AW127" s="13" t="s">
        <v>35</v>
      </c>
      <c r="AX127" s="13" t="s">
        <v>74</v>
      </c>
      <c r="AY127" s="157" t="s">
        <v>167</v>
      </c>
    </row>
    <row r="128" spans="2:51" s="13" customFormat="1" ht="11.25">
      <c r="B128" s="156"/>
      <c r="D128" s="150" t="s">
        <v>179</v>
      </c>
      <c r="E128" s="157" t="s">
        <v>19</v>
      </c>
      <c r="F128" s="158" t="s">
        <v>535</v>
      </c>
      <c r="H128" s="159">
        <v>0.484</v>
      </c>
      <c r="I128" s="160"/>
      <c r="L128" s="156"/>
      <c r="M128" s="161"/>
      <c r="T128" s="162"/>
      <c r="AT128" s="157" t="s">
        <v>179</v>
      </c>
      <c r="AU128" s="157" t="s">
        <v>90</v>
      </c>
      <c r="AV128" s="13" t="s">
        <v>90</v>
      </c>
      <c r="AW128" s="13" t="s">
        <v>35</v>
      </c>
      <c r="AX128" s="13" t="s">
        <v>74</v>
      </c>
      <c r="AY128" s="157" t="s">
        <v>167</v>
      </c>
    </row>
    <row r="129" spans="2:51" s="15" customFormat="1" ht="11.25">
      <c r="B129" s="173"/>
      <c r="D129" s="150" t="s">
        <v>179</v>
      </c>
      <c r="E129" s="174" t="s">
        <v>19</v>
      </c>
      <c r="F129" s="175" t="s">
        <v>536</v>
      </c>
      <c r="H129" s="176">
        <v>2.549</v>
      </c>
      <c r="I129" s="177"/>
      <c r="L129" s="173"/>
      <c r="M129" s="178"/>
      <c r="T129" s="179"/>
      <c r="AT129" s="174" t="s">
        <v>179</v>
      </c>
      <c r="AU129" s="174" t="s">
        <v>90</v>
      </c>
      <c r="AV129" s="15" t="s">
        <v>103</v>
      </c>
      <c r="AW129" s="15" t="s">
        <v>35</v>
      </c>
      <c r="AX129" s="15" t="s">
        <v>74</v>
      </c>
      <c r="AY129" s="174" t="s">
        <v>167</v>
      </c>
    </row>
    <row r="130" spans="2:51" s="13" customFormat="1" ht="11.25">
      <c r="B130" s="156"/>
      <c r="D130" s="150" t="s">
        <v>179</v>
      </c>
      <c r="E130" s="157" t="s">
        <v>19</v>
      </c>
      <c r="F130" s="158" t="s">
        <v>537</v>
      </c>
      <c r="H130" s="159">
        <v>2.549</v>
      </c>
      <c r="I130" s="160"/>
      <c r="L130" s="156"/>
      <c r="M130" s="161"/>
      <c r="T130" s="162"/>
      <c r="AT130" s="157" t="s">
        <v>179</v>
      </c>
      <c r="AU130" s="157" t="s">
        <v>90</v>
      </c>
      <c r="AV130" s="13" t="s">
        <v>90</v>
      </c>
      <c r="AW130" s="13" t="s">
        <v>35</v>
      </c>
      <c r="AX130" s="13" t="s">
        <v>74</v>
      </c>
      <c r="AY130" s="157" t="s">
        <v>167</v>
      </c>
    </row>
    <row r="131" spans="2:51" s="14" customFormat="1" ht="11.25">
      <c r="B131" s="163"/>
      <c r="D131" s="150" t="s">
        <v>179</v>
      </c>
      <c r="E131" s="164" t="s">
        <v>19</v>
      </c>
      <c r="F131" s="165" t="s">
        <v>200</v>
      </c>
      <c r="H131" s="166">
        <v>5.098</v>
      </c>
      <c r="I131" s="167"/>
      <c r="L131" s="163"/>
      <c r="M131" s="168"/>
      <c r="T131" s="169"/>
      <c r="AT131" s="164" t="s">
        <v>179</v>
      </c>
      <c r="AU131" s="164" t="s">
        <v>90</v>
      </c>
      <c r="AV131" s="14" t="s">
        <v>175</v>
      </c>
      <c r="AW131" s="14" t="s">
        <v>35</v>
      </c>
      <c r="AX131" s="14" t="s">
        <v>82</v>
      </c>
      <c r="AY131" s="164" t="s">
        <v>167</v>
      </c>
    </row>
    <row r="132" spans="2:65" s="1" customFormat="1" ht="24.2" customHeight="1">
      <c r="B132" s="33"/>
      <c r="C132" s="132" t="s">
        <v>215</v>
      </c>
      <c r="D132" s="132" t="s">
        <v>170</v>
      </c>
      <c r="E132" s="133" t="s">
        <v>538</v>
      </c>
      <c r="F132" s="134" t="s">
        <v>539</v>
      </c>
      <c r="G132" s="135" t="s">
        <v>389</v>
      </c>
      <c r="H132" s="136">
        <v>0.892</v>
      </c>
      <c r="I132" s="137"/>
      <c r="J132" s="138">
        <f>ROUND(I132*H132,2)</f>
        <v>0</v>
      </c>
      <c r="K132" s="134" t="s">
        <v>174</v>
      </c>
      <c r="L132" s="33"/>
      <c r="M132" s="139" t="s">
        <v>19</v>
      </c>
      <c r="N132" s="140" t="s">
        <v>46</v>
      </c>
      <c r="P132" s="141">
        <f>O132*H132</f>
        <v>0</v>
      </c>
      <c r="Q132" s="141">
        <v>1.04927</v>
      </c>
      <c r="R132" s="141">
        <f>Q132*H132</f>
        <v>0.93594884</v>
      </c>
      <c r="S132" s="141">
        <v>0</v>
      </c>
      <c r="T132" s="142">
        <f>S132*H132</f>
        <v>0</v>
      </c>
      <c r="AR132" s="143" t="s">
        <v>175</v>
      </c>
      <c r="AT132" s="143" t="s">
        <v>170</v>
      </c>
      <c r="AU132" s="143" t="s">
        <v>90</v>
      </c>
      <c r="AY132" s="18" t="s">
        <v>167</v>
      </c>
      <c r="BE132" s="144">
        <f>IF(N132="základní",J132,0)</f>
        <v>0</v>
      </c>
      <c r="BF132" s="144">
        <f>IF(N132="snížená",J132,0)</f>
        <v>0</v>
      </c>
      <c r="BG132" s="144">
        <f>IF(N132="zákl. přenesená",J132,0)</f>
        <v>0</v>
      </c>
      <c r="BH132" s="144">
        <f>IF(N132="sníž. přenesená",J132,0)</f>
        <v>0</v>
      </c>
      <c r="BI132" s="144">
        <f>IF(N132="nulová",J132,0)</f>
        <v>0</v>
      </c>
      <c r="BJ132" s="18" t="s">
        <v>90</v>
      </c>
      <c r="BK132" s="144">
        <f>ROUND(I132*H132,2)</f>
        <v>0</v>
      </c>
      <c r="BL132" s="18" t="s">
        <v>175</v>
      </c>
      <c r="BM132" s="143" t="s">
        <v>540</v>
      </c>
    </row>
    <row r="133" spans="2:47" s="1" customFormat="1" ht="11.25">
      <c r="B133" s="33"/>
      <c r="D133" s="145" t="s">
        <v>177</v>
      </c>
      <c r="F133" s="146" t="s">
        <v>541</v>
      </c>
      <c r="I133" s="147"/>
      <c r="L133" s="33"/>
      <c r="M133" s="148"/>
      <c r="T133" s="54"/>
      <c r="AT133" s="18" t="s">
        <v>177</v>
      </c>
      <c r="AU133" s="18" t="s">
        <v>90</v>
      </c>
    </row>
    <row r="134" spans="2:51" s="12" customFormat="1" ht="11.25">
      <c r="B134" s="149"/>
      <c r="D134" s="150" t="s">
        <v>179</v>
      </c>
      <c r="E134" s="151" t="s">
        <v>19</v>
      </c>
      <c r="F134" s="152" t="s">
        <v>542</v>
      </c>
      <c r="H134" s="151" t="s">
        <v>19</v>
      </c>
      <c r="I134" s="153"/>
      <c r="L134" s="149"/>
      <c r="M134" s="154"/>
      <c r="T134" s="155"/>
      <c r="AT134" s="151" t="s">
        <v>179</v>
      </c>
      <c r="AU134" s="151" t="s">
        <v>90</v>
      </c>
      <c r="AV134" s="12" t="s">
        <v>82</v>
      </c>
      <c r="AW134" s="12" t="s">
        <v>35</v>
      </c>
      <c r="AX134" s="12" t="s">
        <v>74</v>
      </c>
      <c r="AY134" s="151" t="s">
        <v>167</v>
      </c>
    </row>
    <row r="135" spans="2:51" s="12" customFormat="1" ht="11.25">
      <c r="B135" s="149"/>
      <c r="D135" s="150" t="s">
        <v>179</v>
      </c>
      <c r="E135" s="151" t="s">
        <v>19</v>
      </c>
      <c r="F135" s="152" t="s">
        <v>543</v>
      </c>
      <c r="H135" s="151" t="s">
        <v>19</v>
      </c>
      <c r="I135" s="153"/>
      <c r="L135" s="149"/>
      <c r="M135" s="154"/>
      <c r="T135" s="155"/>
      <c r="AT135" s="151" t="s">
        <v>179</v>
      </c>
      <c r="AU135" s="151" t="s">
        <v>90</v>
      </c>
      <c r="AV135" s="12" t="s">
        <v>82</v>
      </c>
      <c r="AW135" s="12" t="s">
        <v>35</v>
      </c>
      <c r="AX135" s="12" t="s">
        <v>74</v>
      </c>
      <c r="AY135" s="151" t="s">
        <v>167</v>
      </c>
    </row>
    <row r="136" spans="2:51" s="13" customFormat="1" ht="11.25">
      <c r="B136" s="156"/>
      <c r="D136" s="150" t="s">
        <v>179</v>
      </c>
      <c r="E136" s="157" t="s">
        <v>19</v>
      </c>
      <c r="F136" s="158" t="s">
        <v>544</v>
      </c>
      <c r="H136" s="159">
        <v>0.892</v>
      </c>
      <c r="I136" s="160"/>
      <c r="L136" s="156"/>
      <c r="M136" s="161"/>
      <c r="T136" s="162"/>
      <c r="AT136" s="157" t="s">
        <v>179</v>
      </c>
      <c r="AU136" s="157" t="s">
        <v>90</v>
      </c>
      <c r="AV136" s="13" t="s">
        <v>90</v>
      </c>
      <c r="AW136" s="13" t="s">
        <v>35</v>
      </c>
      <c r="AX136" s="13" t="s">
        <v>74</v>
      </c>
      <c r="AY136" s="157" t="s">
        <v>167</v>
      </c>
    </row>
    <row r="137" spans="2:51" s="14" customFormat="1" ht="11.25">
      <c r="B137" s="163"/>
      <c r="D137" s="150" t="s">
        <v>179</v>
      </c>
      <c r="E137" s="164" t="s">
        <v>19</v>
      </c>
      <c r="F137" s="165" t="s">
        <v>200</v>
      </c>
      <c r="H137" s="166">
        <v>0.892</v>
      </c>
      <c r="I137" s="167"/>
      <c r="L137" s="163"/>
      <c r="M137" s="168"/>
      <c r="T137" s="169"/>
      <c r="AT137" s="164" t="s">
        <v>179</v>
      </c>
      <c r="AU137" s="164" t="s">
        <v>90</v>
      </c>
      <c r="AV137" s="14" t="s">
        <v>175</v>
      </c>
      <c r="AW137" s="14" t="s">
        <v>35</v>
      </c>
      <c r="AX137" s="14" t="s">
        <v>82</v>
      </c>
      <c r="AY137" s="164" t="s">
        <v>167</v>
      </c>
    </row>
    <row r="138" spans="2:65" s="1" customFormat="1" ht="24.2" customHeight="1">
      <c r="B138" s="33"/>
      <c r="C138" s="132" t="s">
        <v>223</v>
      </c>
      <c r="D138" s="132" t="s">
        <v>170</v>
      </c>
      <c r="E138" s="133" t="s">
        <v>545</v>
      </c>
      <c r="F138" s="134" t="s">
        <v>546</v>
      </c>
      <c r="G138" s="135" t="s">
        <v>173</v>
      </c>
      <c r="H138" s="136">
        <v>31.266</v>
      </c>
      <c r="I138" s="137"/>
      <c r="J138" s="138">
        <f>ROUND(I138*H138,2)</f>
        <v>0</v>
      </c>
      <c r="K138" s="134" t="s">
        <v>174</v>
      </c>
      <c r="L138" s="33"/>
      <c r="M138" s="139" t="s">
        <v>19</v>
      </c>
      <c r="N138" s="140" t="s">
        <v>46</v>
      </c>
      <c r="P138" s="141">
        <f>O138*H138</f>
        <v>0</v>
      </c>
      <c r="Q138" s="141">
        <v>0.01296</v>
      </c>
      <c r="R138" s="141">
        <f>Q138*H138</f>
        <v>0.40520735999999996</v>
      </c>
      <c r="S138" s="141">
        <v>0</v>
      </c>
      <c r="T138" s="142">
        <f>S138*H138</f>
        <v>0</v>
      </c>
      <c r="AR138" s="143" t="s">
        <v>175</v>
      </c>
      <c r="AT138" s="143" t="s">
        <v>170</v>
      </c>
      <c r="AU138" s="143" t="s">
        <v>90</v>
      </c>
      <c r="AY138" s="18" t="s">
        <v>167</v>
      </c>
      <c r="BE138" s="144">
        <f>IF(N138="základní",J138,0)</f>
        <v>0</v>
      </c>
      <c r="BF138" s="144">
        <f>IF(N138="snížená",J138,0)</f>
        <v>0</v>
      </c>
      <c r="BG138" s="144">
        <f>IF(N138="zákl. přenesená",J138,0)</f>
        <v>0</v>
      </c>
      <c r="BH138" s="144">
        <f>IF(N138="sníž. přenesená",J138,0)</f>
        <v>0</v>
      </c>
      <c r="BI138" s="144">
        <f>IF(N138="nulová",J138,0)</f>
        <v>0</v>
      </c>
      <c r="BJ138" s="18" t="s">
        <v>90</v>
      </c>
      <c r="BK138" s="144">
        <f>ROUND(I138*H138,2)</f>
        <v>0</v>
      </c>
      <c r="BL138" s="18" t="s">
        <v>175</v>
      </c>
      <c r="BM138" s="143" t="s">
        <v>547</v>
      </c>
    </row>
    <row r="139" spans="2:47" s="1" customFormat="1" ht="11.25">
      <c r="B139" s="33"/>
      <c r="D139" s="145" t="s">
        <v>177</v>
      </c>
      <c r="F139" s="146" t="s">
        <v>548</v>
      </c>
      <c r="I139" s="147"/>
      <c r="L139" s="33"/>
      <c r="M139" s="148"/>
      <c r="T139" s="54"/>
      <c r="AT139" s="18" t="s">
        <v>177</v>
      </c>
      <c r="AU139" s="18" t="s">
        <v>90</v>
      </c>
    </row>
    <row r="140" spans="2:51" s="12" customFormat="1" ht="11.25">
      <c r="B140" s="149"/>
      <c r="D140" s="150" t="s">
        <v>179</v>
      </c>
      <c r="E140" s="151" t="s">
        <v>19</v>
      </c>
      <c r="F140" s="152" t="s">
        <v>513</v>
      </c>
      <c r="H140" s="151" t="s">
        <v>19</v>
      </c>
      <c r="I140" s="153"/>
      <c r="L140" s="149"/>
      <c r="M140" s="154"/>
      <c r="T140" s="155"/>
      <c r="AT140" s="151" t="s">
        <v>179</v>
      </c>
      <c r="AU140" s="151" t="s">
        <v>90</v>
      </c>
      <c r="AV140" s="12" t="s">
        <v>82</v>
      </c>
      <c r="AW140" s="12" t="s">
        <v>35</v>
      </c>
      <c r="AX140" s="12" t="s">
        <v>74</v>
      </c>
      <c r="AY140" s="151" t="s">
        <v>167</v>
      </c>
    </row>
    <row r="141" spans="2:51" s="13" customFormat="1" ht="11.25">
      <c r="B141" s="156"/>
      <c r="D141" s="150" t="s">
        <v>179</v>
      </c>
      <c r="E141" s="157" t="s">
        <v>19</v>
      </c>
      <c r="F141" s="158" t="s">
        <v>549</v>
      </c>
      <c r="H141" s="159">
        <v>2.494</v>
      </c>
      <c r="I141" s="160"/>
      <c r="L141" s="156"/>
      <c r="M141" s="161"/>
      <c r="T141" s="162"/>
      <c r="AT141" s="157" t="s">
        <v>179</v>
      </c>
      <c r="AU141" s="157" t="s">
        <v>90</v>
      </c>
      <c r="AV141" s="13" t="s">
        <v>90</v>
      </c>
      <c r="AW141" s="13" t="s">
        <v>35</v>
      </c>
      <c r="AX141" s="13" t="s">
        <v>74</v>
      </c>
      <c r="AY141" s="157" t="s">
        <v>167</v>
      </c>
    </row>
    <row r="142" spans="2:51" s="13" customFormat="1" ht="11.25">
      <c r="B142" s="156"/>
      <c r="D142" s="150" t="s">
        <v>179</v>
      </c>
      <c r="E142" s="157" t="s">
        <v>19</v>
      </c>
      <c r="F142" s="158" t="s">
        <v>550</v>
      </c>
      <c r="H142" s="159">
        <v>4.467</v>
      </c>
      <c r="I142" s="160"/>
      <c r="L142" s="156"/>
      <c r="M142" s="161"/>
      <c r="T142" s="162"/>
      <c r="AT142" s="157" t="s">
        <v>179</v>
      </c>
      <c r="AU142" s="157" t="s">
        <v>90</v>
      </c>
      <c r="AV142" s="13" t="s">
        <v>90</v>
      </c>
      <c r="AW142" s="13" t="s">
        <v>35</v>
      </c>
      <c r="AX142" s="13" t="s">
        <v>74</v>
      </c>
      <c r="AY142" s="157" t="s">
        <v>167</v>
      </c>
    </row>
    <row r="143" spans="2:51" s="13" customFormat="1" ht="11.25">
      <c r="B143" s="156"/>
      <c r="D143" s="150" t="s">
        <v>179</v>
      </c>
      <c r="E143" s="157" t="s">
        <v>19</v>
      </c>
      <c r="F143" s="158" t="s">
        <v>551</v>
      </c>
      <c r="H143" s="159">
        <v>7.128</v>
      </c>
      <c r="I143" s="160"/>
      <c r="L143" s="156"/>
      <c r="M143" s="161"/>
      <c r="T143" s="162"/>
      <c r="AT143" s="157" t="s">
        <v>179</v>
      </c>
      <c r="AU143" s="157" t="s">
        <v>90</v>
      </c>
      <c r="AV143" s="13" t="s">
        <v>90</v>
      </c>
      <c r="AW143" s="13" t="s">
        <v>35</v>
      </c>
      <c r="AX143" s="13" t="s">
        <v>74</v>
      </c>
      <c r="AY143" s="157" t="s">
        <v>167</v>
      </c>
    </row>
    <row r="144" spans="2:51" s="13" customFormat="1" ht="11.25">
      <c r="B144" s="156"/>
      <c r="D144" s="150" t="s">
        <v>179</v>
      </c>
      <c r="E144" s="157" t="s">
        <v>19</v>
      </c>
      <c r="F144" s="158" t="s">
        <v>552</v>
      </c>
      <c r="H144" s="159">
        <v>1.544</v>
      </c>
      <c r="I144" s="160"/>
      <c r="L144" s="156"/>
      <c r="M144" s="161"/>
      <c r="T144" s="162"/>
      <c r="AT144" s="157" t="s">
        <v>179</v>
      </c>
      <c r="AU144" s="157" t="s">
        <v>90</v>
      </c>
      <c r="AV144" s="13" t="s">
        <v>90</v>
      </c>
      <c r="AW144" s="13" t="s">
        <v>35</v>
      </c>
      <c r="AX144" s="13" t="s">
        <v>74</v>
      </c>
      <c r="AY144" s="157" t="s">
        <v>167</v>
      </c>
    </row>
    <row r="145" spans="2:51" s="15" customFormat="1" ht="11.25">
      <c r="B145" s="173"/>
      <c r="D145" s="150" t="s">
        <v>179</v>
      </c>
      <c r="E145" s="174" t="s">
        <v>19</v>
      </c>
      <c r="F145" s="175" t="s">
        <v>536</v>
      </c>
      <c r="H145" s="176">
        <v>15.633</v>
      </c>
      <c r="I145" s="177"/>
      <c r="L145" s="173"/>
      <c r="M145" s="178"/>
      <c r="T145" s="179"/>
      <c r="AT145" s="174" t="s">
        <v>179</v>
      </c>
      <c r="AU145" s="174" t="s">
        <v>90</v>
      </c>
      <c r="AV145" s="15" t="s">
        <v>103</v>
      </c>
      <c r="AW145" s="15" t="s">
        <v>35</v>
      </c>
      <c r="AX145" s="15" t="s">
        <v>74</v>
      </c>
      <c r="AY145" s="174" t="s">
        <v>167</v>
      </c>
    </row>
    <row r="146" spans="2:51" s="13" customFormat="1" ht="11.25">
      <c r="B146" s="156"/>
      <c r="D146" s="150" t="s">
        <v>179</v>
      </c>
      <c r="E146" s="157" t="s">
        <v>19</v>
      </c>
      <c r="F146" s="158" t="s">
        <v>553</v>
      </c>
      <c r="H146" s="159">
        <v>15.633</v>
      </c>
      <c r="I146" s="160"/>
      <c r="L146" s="156"/>
      <c r="M146" s="161"/>
      <c r="T146" s="162"/>
      <c r="AT146" s="157" t="s">
        <v>179</v>
      </c>
      <c r="AU146" s="157" t="s">
        <v>90</v>
      </c>
      <c r="AV146" s="13" t="s">
        <v>90</v>
      </c>
      <c r="AW146" s="13" t="s">
        <v>35</v>
      </c>
      <c r="AX146" s="13" t="s">
        <v>74</v>
      </c>
      <c r="AY146" s="157" t="s">
        <v>167</v>
      </c>
    </row>
    <row r="147" spans="2:51" s="14" customFormat="1" ht="11.25">
      <c r="B147" s="163"/>
      <c r="D147" s="150" t="s">
        <v>179</v>
      </c>
      <c r="E147" s="164" t="s">
        <v>19</v>
      </c>
      <c r="F147" s="165" t="s">
        <v>200</v>
      </c>
      <c r="H147" s="166">
        <v>31.266</v>
      </c>
      <c r="I147" s="167"/>
      <c r="L147" s="163"/>
      <c r="M147" s="168"/>
      <c r="T147" s="169"/>
      <c r="AT147" s="164" t="s">
        <v>179</v>
      </c>
      <c r="AU147" s="164" t="s">
        <v>90</v>
      </c>
      <c r="AV147" s="14" t="s">
        <v>175</v>
      </c>
      <c r="AW147" s="14" t="s">
        <v>35</v>
      </c>
      <c r="AX147" s="14" t="s">
        <v>82</v>
      </c>
      <c r="AY147" s="164" t="s">
        <v>167</v>
      </c>
    </row>
    <row r="148" spans="2:65" s="1" customFormat="1" ht="24.2" customHeight="1">
      <c r="B148" s="33"/>
      <c r="C148" s="132" t="s">
        <v>230</v>
      </c>
      <c r="D148" s="132" t="s">
        <v>170</v>
      </c>
      <c r="E148" s="133" t="s">
        <v>554</v>
      </c>
      <c r="F148" s="134" t="s">
        <v>555</v>
      </c>
      <c r="G148" s="135" t="s">
        <v>173</v>
      </c>
      <c r="H148" s="136">
        <v>31.266</v>
      </c>
      <c r="I148" s="137"/>
      <c r="J148" s="138">
        <f>ROUND(I148*H148,2)</f>
        <v>0</v>
      </c>
      <c r="K148" s="134" t="s">
        <v>174</v>
      </c>
      <c r="L148" s="33"/>
      <c r="M148" s="139" t="s">
        <v>19</v>
      </c>
      <c r="N148" s="140" t="s">
        <v>46</v>
      </c>
      <c r="P148" s="141">
        <f>O148*H148</f>
        <v>0</v>
      </c>
      <c r="Q148" s="141">
        <v>0</v>
      </c>
      <c r="R148" s="141">
        <f>Q148*H148</f>
        <v>0</v>
      </c>
      <c r="S148" s="141">
        <v>0</v>
      </c>
      <c r="T148" s="142">
        <f>S148*H148</f>
        <v>0</v>
      </c>
      <c r="AR148" s="143" t="s">
        <v>175</v>
      </c>
      <c r="AT148" s="143" t="s">
        <v>170</v>
      </c>
      <c r="AU148" s="143" t="s">
        <v>90</v>
      </c>
      <c r="AY148" s="18" t="s">
        <v>167</v>
      </c>
      <c r="BE148" s="144">
        <f>IF(N148="základní",J148,0)</f>
        <v>0</v>
      </c>
      <c r="BF148" s="144">
        <f>IF(N148="snížená",J148,0)</f>
        <v>0</v>
      </c>
      <c r="BG148" s="144">
        <f>IF(N148="zákl. přenesená",J148,0)</f>
        <v>0</v>
      </c>
      <c r="BH148" s="144">
        <f>IF(N148="sníž. přenesená",J148,0)</f>
        <v>0</v>
      </c>
      <c r="BI148" s="144">
        <f>IF(N148="nulová",J148,0)</f>
        <v>0</v>
      </c>
      <c r="BJ148" s="18" t="s">
        <v>90</v>
      </c>
      <c r="BK148" s="144">
        <f>ROUND(I148*H148,2)</f>
        <v>0</v>
      </c>
      <c r="BL148" s="18" t="s">
        <v>175</v>
      </c>
      <c r="BM148" s="143" t="s">
        <v>556</v>
      </c>
    </row>
    <row r="149" spans="2:47" s="1" customFormat="1" ht="11.25">
      <c r="B149" s="33"/>
      <c r="D149" s="145" t="s">
        <v>177</v>
      </c>
      <c r="F149" s="146" t="s">
        <v>557</v>
      </c>
      <c r="I149" s="147"/>
      <c r="L149" s="33"/>
      <c r="M149" s="148"/>
      <c r="T149" s="54"/>
      <c r="AT149" s="18" t="s">
        <v>177</v>
      </c>
      <c r="AU149" s="18" t="s">
        <v>90</v>
      </c>
    </row>
    <row r="150" spans="2:65" s="1" customFormat="1" ht="21.75" customHeight="1">
      <c r="B150" s="33"/>
      <c r="C150" s="132" t="s">
        <v>235</v>
      </c>
      <c r="D150" s="132" t="s">
        <v>170</v>
      </c>
      <c r="E150" s="133" t="s">
        <v>558</v>
      </c>
      <c r="F150" s="134" t="s">
        <v>559</v>
      </c>
      <c r="G150" s="135" t="s">
        <v>173</v>
      </c>
      <c r="H150" s="136">
        <v>7.316</v>
      </c>
      <c r="I150" s="137"/>
      <c r="J150" s="138">
        <f>ROUND(I150*H150,2)</f>
        <v>0</v>
      </c>
      <c r="K150" s="134" t="s">
        <v>174</v>
      </c>
      <c r="L150" s="33"/>
      <c r="M150" s="139" t="s">
        <v>19</v>
      </c>
      <c r="N150" s="140" t="s">
        <v>46</v>
      </c>
      <c r="P150" s="141">
        <f>O150*H150</f>
        <v>0</v>
      </c>
      <c r="Q150" s="141">
        <v>0.00792</v>
      </c>
      <c r="R150" s="141">
        <f>Q150*H150</f>
        <v>0.057942719999999996</v>
      </c>
      <c r="S150" s="141">
        <v>0</v>
      </c>
      <c r="T150" s="142">
        <f>S150*H150</f>
        <v>0</v>
      </c>
      <c r="AR150" s="143" t="s">
        <v>175</v>
      </c>
      <c r="AT150" s="143" t="s">
        <v>170</v>
      </c>
      <c r="AU150" s="143" t="s">
        <v>90</v>
      </c>
      <c r="AY150" s="18" t="s">
        <v>167</v>
      </c>
      <c r="BE150" s="144">
        <f>IF(N150="základní",J150,0)</f>
        <v>0</v>
      </c>
      <c r="BF150" s="144">
        <f>IF(N150="snížená",J150,0)</f>
        <v>0</v>
      </c>
      <c r="BG150" s="144">
        <f>IF(N150="zákl. přenesená",J150,0)</f>
        <v>0</v>
      </c>
      <c r="BH150" s="144">
        <f>IF(N150="sníž. přenesená",J150,0)</f>
        <v>0</v>
      </c>
      <c r="BI150" s="144">
        <f>IF(N150="nulová",J150,0)</f>
        <v>0</v>
      </c>
      <c r="BJ150" s="18" t="s">
        <v>90</v>
      </c>
      <c r="BK150" s="144">
        <f>ROUND(I150*H150,2)</f>
        <v>0</v>
      </c>
      <c r="BL150" s="18" t="s">
        <v>175</v>
      </c>
      <c r="BM150" s="143" t="s">
        <v>560</v>
      </c>
    </row>
    <row r="151" spans="2:47" s="1" customFormat="1" ht="11.25">
      <c r="B151" s="33"/>
      <c r="D151" s="145" t="s">
        <v>177</v>
      </c>
      <c r="F151" s="146" t="s">
        <v>561</v>
      </c>
      <c r="I151" s="147"/>
      <c r="L151" s="33"/>
      <c r="M151" s="148"/>
      <c r="T151" s="54"/>
      <c r="AT151" s="18" t="s">
        <v>177</v>
      </c>
      <c r="AU151" s="18" t="s">
        <v>90</v>
      </c>
    </row>
    <row r="152" spans="2:51" s="12" customFormat="1" ht="11.25">
      <c r="B152" s="149"/>
      <c r="D152" s="150" t="s">
        <v>179</v>
      </c>
      <c r="E152" s="151" t="s">
        <v>19</v>
      </c>
      <c r="F152" s="152" t="s">
        <v>513</v>
      </c>
      <c r="H152" s="151" t="s">
        <v>19</v>
      </c>
      <c r="I152" s="153"/>
      <c r="L152" s="149"/>
      <c r="M152" s="154"/>
      <c r="T152" s="155"/>
      <c r="AT152" s="151" t="s">
        <v>179</v>
      </c>
      <c r="AU152" s="151" t="s">
        <v>90</v>
      </c>
      <c r="AV152" s="12" t="s">
        <v>82</v>
      </c>
      <c r="AW152" s="12" t="s">
        <v>35</v>
      </c>
      <c r="AX152" s="12" t="s">
        <v>74</v>
      </c>
      <c r="AY152" s="151" t="s">
        <v>167</v>
      </c>
    </row>
    <row r="153" spans="2:51" s="13" customFormat="1" ht="11.25">
      <c r="B153" s="156"/>
      <c r="D153" s="150" t="s">
        <v>179</v>
      </c>
      <c r="E153" s="157" t="s">
        <v>19</v>
      </c>
      <c r="F153" s="158" t="s">
        <v>562</v>
      </c>
      <c r="H153" s="159">
        <v>3.658</v>
      </c>
      <c r="I153" s="160"/>
      <c r="L153" s="156"/>
      <c r="M153" s="161"/>
      <c r="T153" s="162"/>
      <c r="AT153" s="157" t="s">
        <v>179</v>
      </c>
      <c r="AU153" s="157" t="s">
        <v>90</v>
      </c>
      <c r="AV153" s="13" t="s">
        <v>90</v>
      </c>
      <c r="AW153" s="13" t="s">
        <v>35</v>
      </c>
      <c r="AX153" s="13" t="s">
        <v>74</v>
      </c>
      <c r="AY153" s="157" t="s">
        <v>167</v>
      </c>
    </row>
    <row r="154" spans="2:51" s="15" customFormat="1" ht="11.25">
      <c r="B154" s="173"/>
      <c r="D154" s="150" t="s">
        <v>179</v>
      </c>
      <c r="E154" s="174" t="s">
        <v>19</v>
      </c>
      <c r="F154" s="175" t="s">
        <v>536</v>
      </c>
      <c r="H154" s="176">
        <v>3.658</v>
      </c>
      <c r="I154" s="177"/>
      <c r="L154" s="173"/>
      <c r="M154" s="178"/>
      <c r="T154" s="179"/>
      <c r="AT154" s="174" t="s">
        <v>179</v>
      </c>
      <c r="AU154" s="174" t="s">
        <v>90</v>
      </c>
      <c r="AV154" s="15" t="s">
        <v>103</v>
      </c>
      <c r="AW154" s="15" t="s">
        <v>35</v>
      </c>
      <c r="AX154" s="15" t="s">
        <v>74</v>
      </c>
      <c r="AY154" s="174" t="s">
        <v>167</v>
      </c>
    </row>
    <row r="155" spans="2:51" s="13" customFormat="1" ht="11.25">
      <c r="B155" s="156"/>
      <c r="D155" s="150" t="s">
        <v>179</v>
      </c>
      <c r="E155" s="157" t="s">
        <v>19</v>
      </c>
      <c r="F155" s="158" t="s">
        <v>563</v>
      </c>
      <c r="H155" s="159">
        <v>3.658</v>
      </c>
      <c r="I155" s="160"/>
      <c r="L155" s="156"/>
      <c r="M155" s="161"/>
      <c r="T155" s="162"/>
      <c r="AT155" s="157" t="s">
        <v>179</v>
      </c>
      <c r="AU155" s="157" t="s">
        <v>90</v>
      </c>
      <c r="AV155" s="13" t="s">
        <v>90</v>
      </c>
      <c r="AW155" s="13" t="s">
        <v>35</v>
      </c>
      <c r="AX155" s="13" t="s">
        <v>74</v>
      </c>
      <c r="AY155" s="157" t="s">
        <v>167</v>
      </c>
    </row>
    <row r="156" spans="2:51" s="14" customFormat="1" ht="11.25">
      <c r="B156" s="163"/>
      <c r="D156" s="150" t="s">
        <v>179</v>
      </c>
      <c r="E156" s="164" t="s">
        <v>19</v>
      </c>
      <c r="F156" s="165" t="s">
        <v>200</v>
      </c>
      <c r="H156" s="166">
        <v>7.316</v>
      </c>
      <c r="I156" s="167"/>
      <c r="L156" s="163"/>
      <c r="M156" s="168"/>
      <c r="T156" s="169"/>
      <c r="AT156" s="164" t="s">
        <v>179</v>
      </c>
      <c r="AU156" s="164" t="s">
        <v>90</v>
      </c>
      <c r="AV156" s="14" t="s">
        <v>175</v>
      </c>
      <c r="AW156" s="14" t="s">
        <v>35</v>
      </c>
      <c r="AX156" s="14" t="s">
        <v>82</v>
      </c>
      <c r="AY156" s="164" t="s">
        <v>167</v>
      </c>
    </row>
    <row r="157" spans="2:65" s="1" customFormat="1" ht="21.75" customHeight="1">
      <c r="B157" s="33"/>
      <c r="C157" s="132" t="s">
        <v>168</v>
      </c>
      <c r="D157" s="132" t="s">
        <v>170</v>
      </c>
      <c r="E157" s="133" t="s">
        <v>564</v>
      </c>
      <c r="F157" s="134" t="s">
        <v>565</v>
      </c>
      <c r="G157" s="135" t="s">
        <v>173</v>
      </c>
      <c r="H157" s="136">
        <v>7.316</v>
      </c>
      <c r="I157" s="137"/>
      <c r="J157" s="138">
        <f>ROUND(I157*H157,2)</f>
        <v>0</v>
      </c>
      <c r="K157" s="134" t="s">
        <v>174</v>
      </c>
      <c r="L157" s="33"/>
      <c r="M157" s="139" t="s">
        <v>19</v>
      </c>
      <c r="N157" s="140" t="s">
        <v>46</v>
      </c>
      <c r="P157" s="141">
        <f>O157*H157</f>
        <v>0</v>
      </c>
      <c r="Q157" s="141">
        <v>0</v>
      </c>
      <c r="R157" s="141">
        <f>Q157*H157</f>
        <v>0</v>
      </c>
      <c r="S157" s="141">
        <v>0</v>
      </c>
      <c r="T157" s="142">
        <f>S157*H157</f>
        <v>0</v>
      </c>
      <c r="AR157" s="143" t="s">
        <v>175</v>
      </c>
      <c r="AT157" s="143" t="s">
        <v>170</v>
      </c>
      <c r="AU157" s="143" t="s">
        <v>90</v>
      </c>
      <c r="AY157" s="18" t="s">
        <v>167</v>
      </c>
      <c r="BE157" s="144">
        <f>IF(N157="základní",J157,0)</f>
        <v>0</v>
      </c>
      <c r="BF157" s="144">
        <f>IF(N157="snížená",J157,0)</f>
        <v>0</v>
      </c>
      <c r="BG157" s="144">
        <f>IF(N157="zákl. přenesená",J157,0)</f>
        <v>0</v>
      </c>
      <c r="BH157" s="144">
        <f>IF(N157="sníž. přenesená",J157,0)</f>
        <v>0</v>
      </c>
      <c r="BI157" s="144">
        <f>IF(N157="nulová",J157,0)</f>
        <v>0</v>
      </c>
      <c r="BJ157" s="18" t="s">
        <v>90</v>
      </c>
      <c r="BK157" s="144">
        <f>ROUND(I157*H157,2)</f>
        <v>0</v>
      </c>
      <c r="BL157" s="18" t="s">
        <v>175</v>
      </c>
      <c r="BM157" s="143" t="s">
        <v>566</v>
      </c>
    </row>
    <row r="158" spans="2:47" s="1" customFormat="1" ht="11.25">
      <c r="B158" s="33"/>
      <c r="D158" s="145" t="s">
        <v>177</v>
      </c>
      <c r="F158" s="146" t="s">
        <v>567</v>
      </c>
      <c r="I158" s="147"/>
      <c r="L158" s="33"/>
      <c r="M158" s="148"/>
      <c r="T158" s="54"/>
      <c r="AT158" s="18" t="s">
        <v>177</v>
      </c>
      <c r="AU158" s="18" t="s">
        <v>90</v>
      </c>
    </row>
    <row r="159" spans="2:63" s="11" customFormat="1" ht="22.9" customHeight="1">
      <c r="B159" s="120"/>
      <c r="D159" s="121" t="s">
        <v>73</v>
      </c>
      <c r="E159" s="130" t="s">
        <v>223</v>
      </c>
      <c r="F159" s="130" t="s">
        <v>568</v>
      </c>
      <c r="I159" s="123"/>
      <c r="J159" s="131">
        <f>BK159</f>
        <v>0</v>
      </c>
      <c r="L159" s="120"/>
      <c r="M159" s="125"/>
      <c r="P159" s="126">
        <f>SUM(P160:P266)</f>
        <v>0</v>
      </c>
      <c r="R159" s="126">
        <f>SUM(R160:R266)</f>
        <v>106.04931574999999</v>
      </c>
      <c r="T159" s="127">
        <f>SUM(T160:T266)</f>
        <v>0</v>
      </c>
      <c r="AR159" s="121" t="s">
        <v>82</v>
      </c>
      <c r="AT159" s="128" t="s">
        <v>73</v>
      </c>
      <c r="AU159" s="128" t="s">
        <v>82</v>
      </c>
      <c r="AY159" s="121" t="s">
        <v>167</v>
      </c>
      <c r="BK159" s="129">
        <f>SUM(BK160:BK266)</f>
        <v>0</v>
      </c>
    </row>
    <row r="160" spans="2:65" s="1" customFormat="1" ht="37.9" customHeight="1">
      <c r="B160" s="33"/>
      <c r="C160" s="132" t="s">
        <v>263</v>
      </c>
      <c r="D160" s="132" t="s">
        <v>170</v>
      </c>
      <c r="E160" s="133" t="s">
        <v>569</v>
      </c>
      <c r="F160" s="134" t="s">
        <v>570</v>
      </c>
      <c r="G160" s="135" t="s">
        <v>173</v>
      </c>
      <c r="H160" s="136">
        <v>608.563</v>
      </c>
      <c r="I160" s="137"/>
      <c r="J160" s="138">
        <f>ROUND(I160*H160,2)</f>
        <v>0</v>
      </c>
      <c r="K160" s="134" t="s">
        <v>174</v>
      </c>
      <c r="L160" s="33"/>
      <c r="M160" s="139" t="s">
        <v>19</v>
      </c>
      <c r="N160" s="140" t="s">
        <v>46</v>
      </c>
      <c r="P160" s="141">
        <f>O160*H160</f>
        <v>0</v>
      </c>
      <c r="Q160" s="141">
        <v>0.01135</v>
      </c>
      <c r="R160" s="141">
        <f>Q160*H160</f>
        <v>6.9071900500000005</v>
      </c>
      <c r="S160" s="141">
        <v>0</v>
      </c>
      <c r="T160" s="142">
        <f>S160*H160</f>
        <v>0</v>
      </c>
      <c r="AR160" s="143" t="s">
        <v>175</v>
      </c>
      <c r="AT160" s="143" t="s">
        <v>170</v>
      </c>
      <c r="AU160" s="143" t="s">
        <v>90</v>
      </c>
      <c r="AY160" s="18" t="s">
        <v>167</v>
      </c>
      <c r="BE160" s="144">
        <f>IF(N160="základní",J160,0)</f>
        <v>0</v>
      </c>
      <c r="BF160" s="144">
        <f>IF(N160="snížená",J160,0)</f>
        <v>0</v>
      </c>
      <c r="BG160" s="144">
        <f>IF(N160="zákl. přenesená",J160,0)</f>
        <v>0</v>
      </c>
      <c r="BH160" s="144">
        <f>IF(N160="sníž. přenesená",J160,0)</f>
        <v>0</v>
      </c>
      <c r="BI160" s="144">
        <f>IF(N160="nulová",J160,0)</f>
        <v>0</v>
      </c>
      <c r="BJ160" s="18" t="s">
        <v>90</v>
      </c>
      <c r="BK160" s="144">
        <f>ROUND(I160*H160,2)</f>
        <v>0</v>
      </c>
      <c r="BL160" s="18" t="s">
        <v>175</v>
      </c>
      <c r="BM160" s="143" t="s">
        <v>571</v>
      </c>
    </row>
    <row r="161" spans="2:47" s="1" customFormat="1" ht="11.25">
      <c r="B161" s="33"/>
      <c r="D161" s="145" t="s">
        <v>177</v>
      </c>
      <c r="F161" s="146" t="s">
        <v>572</v>
      </c>
      <c r="I161" s="147"/>
      <c r="L161" s="33"/>
      <c r="M161" s="148"/>
      <c r="T161" s="54"/>
      <c r="AT161" s="18" t="s">
        <v>177</v>
      </c>
      <c r="AU161" s="18" t="s">
        <v>90</v>
      </c>
    </row>
    <row r="162" spans="2:51" s="12" customFormat="1" ht="11.25">
      <c r="B162" s="149"/>
      <c r="D162" s="150" t="s">
        <v>179</v>
      </c>
      <c r="E162" s="151" t="s">
        <v>19</v>
      </c>
      <c r="F162" s="152" t="s">
        <v>573</v>
      </c>
      <c r="H162" s="151" t="s">
        <v>19</v>
      </c>
      <c r="I162" s="153"/>
      <c r="L162" s="149"/>
      <c r="M162" s="154"/>
      <c r="T162" s="155"/>
      <c r="AT162" s="151" t="s">
        <v>179</v>
      </c>
      <c r="AU162" s="151" t="s">
        <v>90</v>
      </c>
      <c r="AV162" s="12" t="s">
        <v>82</v>
      </c>
      <c r="AW162" s="12" t="s">
        <v>35</v>
      </c>
      <c r="AX162" s="12" t="s">
        <v>74</v>
      </c>
      <c r="AY162" s="151" t="s">
        <v>167</v>
      </c>
    </row>
    <row r="163" spans="2:51" s="13" customFormat="1" ht="11.25">
      <c r="B163" s="156"/>
      <c r="D163" s="150" t="s">
        <v>179</v>
      </c>
      <c r="E163" s="157" t="s">
        <v>19</v>
      </c>
      <c r="F163" s="158" t="s">
        <v>574</v>
      </c>
      <c r="H163" s="159">
        <v>781.83</v>
      </c>
      <c r="I163" s="160"/>
      <c r="L163" s="156"/>
      <c r="M163" s="161"/>
      <c r="T163" s="162"/>
      <c r="AT163" s="157" t="s">
        <v>179</v>
      </c>
      <c r="AU163" s="157" t="s">
        <v>90</v>
      </c>
      <c r="AV163" s="13" t="s">
        <v>90</v>
      </c>
      <c r="AW163" s="13" t="s">
        <v>35</v>
      </c>
      <c r="AX163" s="13" t="s">
        <v>74</v>
      </c>
      <c r="AY163" s="157" t="s">
        <v>167</v>
      </c>
    </row>
    <row r="164" spans="2:51" s="12" customFormat="1" ht="11.25">
      <c r="B164" s="149"/>
      <c r="D164" s="150" t="s">
        <v>179</v>
      </c>
      <c r="E164" s="151" t="s">
        <v>19</v>
      </c>
      <c r="F164" s="152" t="s">
        <v>575</v>
      </c>
      <c r="H164" s="151" t="s">
        <v>19</v>
      </c>
      <c r="I164" s="153"/>
      <c r="L164" s="149"/>
      <c r="M164" s="154"/>
      <c r="T164" s="155"/>
      <c r="AT164" s="151" t="s">
        <v>179</v>
      </c>
      <c r="AU164" s="151" t="s">
        <v>90</v>
      </c>
      <c r="AV164" s="12" t="s">
        <v>82</v>
      </c>
      <c r="AW164" s="12" t="s">
        <v>35</v>
      </c>
      <c r="AX164" s="12" t="s">
        <v>74</v>
      </c>
      <c r="AY164" s="151" t="s">
        <v>167</v>
      </c>
    </row>
    <row r="165" spans="2:51" s="13" customFormat="1" ht="11.25">
      <c r="B165" s="156"/>
      <c r="D165" s="150" t="s">
        <v>179</v>
      </c>
      <c r="E165" s="157" t="s">
        <v>19</v>
      </c>
      <c r="F165" s="158" t="s">
        <v>576</v>
      </c>
      <c r="H165" s="159">
        <v>-65.1</v>
      </c>
      <c r="I165" s="160"/>
      <c r="L165" s="156"/>
      <c r="M165" s="161"/>
      <c r="T165" s="162"/>
      <c r="AT165" s="157" t="s">
        <v>179</v>
      </c>
      <c r="AU165" s="157" t="s">
        <v>90</v>
      </c>
      <c r="AV165" s="13" t="s">
        <v>90</v>
      </c>
      <c r="AW165" s="13" t="s">
        <v>35</v>
      </c>
      <c r="AX165" s="13" t="s">
        <v>74</v>
      </c>
      <c r="AY165" s="157" t="s">
        <v>167</v>
      </c>
    </row>
    <row r="166" spans="2:51" s="13" customFormat="1" ht="11.25">
      <c r="B166" s="156"/>
      <c r="D166" s="150" t="s">
        <v>179</v>
      </c>
      <c r="E166" s="157" t="s">
        <v>19</v>
      </c>
      <c r="F166" s="158" t="s">
        <v>577</v>
      </c>
      <c r="H166" s="159">
        <v>-5.232</v>
      </c>
      <c r="I166" s="160"/>
      <c r="L166" s="156"/>
      <c r="M166" s="161"/>
      <c r="T166" s="162"/>
      <c r="AT166" s="157" t="s">
        <v>179</v>
      </c>
      <c r="AU166" s="157" t="s">
        <v>90</v>
      </c>
      <c r="AV166" s="13" t="s">
        <v>90</v>
      </c>
      <c r="AW166" s="13" t="s">
        <v>35</v>
      </c>
      <c r="AX166" s="13" t="s">
        <v>74</v>
      </c>
      <c r="AY166" s="157" t="s">
        <v>167</v>
      </c>
    </row>
    <row r="167" spans="2:51" s="13" customFormat="1" ht="11.25">
      <c r="B167" s="156"/>
      <c r="D167" s="150" t="s">
        <v>179</v>
      </c>
      <c r="E167" s="157" t="s">
        <v>19</v>
      </c>
      <c r="F167" s="158" t="s">
        <v>578</v>
      </c>
      <c r="H167" s="159">
        <v>-33.48</v>
      </c>
      <c r="I167" s="160"/>
      <c r="L167" s="156"/>
      <c r="M167" s="161"/>
      <c r="T167" s="162"/>
      <c r="AT167" s="157" t="s">
        <v>179</v>
      </c>
      <c r="AU167" s="157" t="s">
        <v>90</v>
      </c>
      <c r="AV167" s="13" t="s">
        <v>90</v>
      </c>
      <c r="AW167" s="13" t="s">
        <v>35</v>
      </c>
      <c r="AX167" s="13" t="s">
        <v>74</v>
      </c>
      <c r="AY167" s="157" t="s">
        <v>167</v>
      </c>
    </row>
    <row r="168" spans="2:51" s="13" customFormat="1" ht="11.25">
      <c r="B168" s="156"/>
      <c r="D168" s="150" t="s">
        <v>179</v>
      </c>
      <c r="E168" s="157" t="s">
        <v>19</v>
      </c>
      <c r="F168" s="158" t="s">
        <v>579</v>
      </c>
      <c r="H168" s="159">
        <v>-8.37</v>
      </c>
      <c r="I168" s="160"/>
      <c r="L168" s="156"/>
      <c r="M168" s="161"/>
      <c r="T168" s="162"/>
      <c r="AT168" s="157" t="s">
        <v>179</v>
      </c>
      <c r="AU168" s="157" t="s">
        <v>90</v>
      </c>
      <c r="AV168" s="13" t="s">
        <v>90</v>
      </c>
      <c r="AW168" s="13" t="s">
        <v>35</v>
      </c>
      <c r="AX168" s="13" t="s">
        <v>74</v>
      </c>
      <c r="AY168" s="157" t="s">
        <v>167</v>
      </c>
    </row>
    <row r="169" spans="2:51" s="13" customFormat="1" ht="11.25">
      <c r="B169" s="156"/>
      <c r="D169" s="150" t="s">
        <v>179</v>
      </c>
      <c r="E169" s="157" t="s">
        <v>19</v>
      </c>
      <c r="F169" s="158" t="s">
        <v>580</v>
      </c>
      <c r="H169" s="159">
        <v>-21.984</v>
      </c>
      <c r="I169" s="160"/>
      <c r="L169" s="156"/>
      <c r="M169" s="161"/>
      <c r="T169" s="162"/>
      <c r="AT169" s="157" t="s">
        <v>179</v>
      </c>
      <c r="AU169" s="157" t="s">
        <v>90</v>
      </c>
      <c r="AV169" s="13" t="s">
        <v>90</v>
      </c>
      <c r="AW169" s="13" t="s">
        <v>35</v>
      </c>
      <c r="AX169" s="13" t="s">
        <v>74</v>
      </c>
      <c r="AY169" s="157" t="s">
        <v>167</v>
      </c>
    </row>
    <row r="170" spans="2:51" s="13" customFormat="1" ht="11.25">
      <c r="B170" s="156"/>
      <c r="D170" s="150" t="s">
        <v>179</v>
      </c>
      <c r="E170" s="157" t="s">
        <v>19</v>
      </c>
      <c r="F170" s="158" t="s">
        <v>581</v>
      </c>
      <c r="H170" s="159">
        <v>-2.88</v>
      </c>
      <c r="I170" s="160"/>
      <c r="L170" s="156"/>
      <c r="M170" s="161"/>
      <c r="T170" s="162"/>
      <c r="AT170" s="157" t="s">
        <v>179</v>
      </c>
      <c r="AU170" s="157" t="s">
        <v>90</v>
      </c>
      <c r="AV170" s="13" t="s">
        <v>90</v>
      </c>
      <c r="AW170" s="13" t="s">
        <v>35</v>
      </c>
      <c r="AX170" s="13" t="s">
        <v>74</v>
      </c>
      <c r="AY170" s="157" t="s">
        <v>167</v>
      </c>
    </row>
    <row r="171" spans="2:51" s="13" customFormat="1" ht="11.25">
      <c r="B171" s="156"/>
      <c r="D171" s="150" t="s">
        <v>179</v>
      </c>
      <c r="E171" s="157" t="s">
        <v>19</v>
      </c>
      <c r="F171" s="158" t="s">
        <v>582</v>
      </c>
      <c r="H171" s="159">
        <v>-3.457</v>
      </c>
      <c r="I171" s="160"/>
      <c r="L171" s="156"/>
      <c r="M171" s="161"/>
      <c r="T171" s="162"/>
      <c r="AT171" s="157" t="s">
        <v>179</v>
      </c>
      <c r="AU171" s="157" t="s">
        <v>90</v>
      </c>
      <c r="AV171" s="13" t="s">
        <v>90</v>
      </c>
      <c r="AW171" s="13" t="s">
        <v>35</v>
      </c>
      <c r="AX171" s="13" t="s">
        <v>74</v>
      </c>
      <c r="AY171" s="157" t="s">
        <v>167</v>
      </c>
    </row>
    <row r="172" spans="2:51" s="13" customFormat="1" ht="11.25">
      <c r="B172" s="156"/>
      <c r="D172" s="150" t="s">
        <v>179</v>
      </c>
      <c r="E172" s="157" t="s">
        <v>19</v>
      </c>
      <c r="F172" s="158" t="s">
        <v>583</v>
      </c>
      <c r="H172" s="159">
        <v>-25.603</v>
      </c>
      <c r="I172" s="160"/>
      <c r="L172" s="156"/>
      <c r="M172" s="161"/>
      <c r="T172" s="162"/>
      <c r="AT172" s="157" t="s">
        <v>179</v>
      </c>
      <c r="AU172" s="157" t="s">
        <v>90</v>
      </c>
      <c r="AV172" s="13" t="s">
        <v>90</v>
      </c>
      <c r="AW172" s="13" t="s">
        <v>35</v>
      </c>
      <c r="AX172" s="13" t="s">
        <v>74</v>
      </c>
      <c r="AY172" s="157" t="s">
        <v>167</v>
      </c>
    </row>
    <row r="173" spans="2:51" s="13" customFormat="1" ht="11.25">
      <c r="B173" s="156"/>
      <c r="D173" s="150" t="s">
        <v>179</v>
      </c>
      <c r="E173" s="157" t="s">
        <v>19</v>
      </c>
      <c r="F173" s="158" t="s">
        <v>584</v>
      </c>
      <c r="H173" s="159">
        <v>-3.689</v>
      </c>
      <c r="I173" s="160"/>
      <c r="L173" s="156"/>
      <c r="M173" s="161"/>
      <c r="T173" s="162"/>
      <c r="AT173" s="157" t="s">
        <v>179</v>
      </c>
      <c r="AU173" s="157" t="s">
        <v>90</v>
      </c>
      <c r="AV173" s="13" t="s">
        <v>90</v>
      </c>
      <c r="AW173" s="13" t="s">
        <v>35</v>
      </c>
      <c r="AX173" s="13" t="s">
        <v>74</v>
      </c>
      <c r="AY173" s="157" t="s">
        <v>167</v>
      </c>
    </row>
    <row r="174" spans="2:51" s="13" customFormat="1" ht="11.25">
      <c r="B174" s="156"/>
      <c r="D174" s="150" t="s">
        <v>179</v>
      </c>
      <c r="E174" s="157" t="s">
        <v>19</v>
      </c>
      <c r="F174" s="158" t="s">
        <v>585</v>
      </c>
      <c r="H174" s="159">
        <v>-1.767</v>
      </c>
      <c r="I174" s="160"/>
      <c r="L174" s="156"/>
      <c r="M174" s="161"/>
      <c r="T174" s="162"/>
      <c r="AT174" s="157" t="s">
        <v>179</v>
      </c>
      <c r="AU174" s="157" t="s">
        <v>90</v>
      </c>
      <c r="AV174" s="13" t="s">
        <v>90</v>
      </c>
      <c r="AW174" s="13" t="s">
        <v>35</v>
      </c>
      <c r="AX174" s="13" t="s">
        <v>74</v>
      </c>
      <c r="AY174" s="157" t="s">
        <v>167</v>
      </c>
    </row>
    <row r="175" spans="2:51" s="13" customFormat="1" ht="11.25">
      <c r="B175" s="156"/>
      <c r="D175" s="150" t="s">
        <v>179</v>
      </c>
      <c r="E175" s="157" t="s">
        <v>19</v>
      </c>
      <c r="F175" s="158" t="s">
        <v>586</v>
      </c>
      <c r="H175" s="159">
        <v>-1.705</v>
      </c>
      <c r="I175" s="160"/>
      <c r="L175" s="156"/>
      <c r="M175" s="161"/>
      <c r="T175" s="162"/>
      <c r="AT175" s="157" t="s">
        <v>179</v>
      </c>
      <c r="AU175" s="157" t="s">
        <v>90</v>
      </c>
      <c r="AV175" s="13" t="s">
        <v>90</v>
      </c>
      <c r="AW175" s="13" t="s">
        <v>35</v>
      </c>
      <c r="AX175" s="13" t="s">
        <v>74</v>
      </c>
      <c r="AY175" s="157" t="s">
        <v>167</v>
      </c>
    </row>
    <row r="176" spans="2:51" s="14" customFormat="1" ht="11.25">
      <c r="B176" s="163"/>
      <c r="D176" s="150" t="s">
        <v>179</v>
      </c>
      <c r="E176" s="164" t="s">
        <v>19</v>
      </c>
      <c r="F176" s="165" t="s">
        <v>200</v>
      </c>
      <c r="H176" s="166">
        <v>608.563</v>
      </c>
      <c r="I176" s="167"/>
      <c r="L176" s="163"/>
      <c r="M176" s="168"/>
      <c r="T176" s="169"/>
      <c r="AT176" s="164" t="s">
        <v>179</v>
      </c>
      <c r="AU176" s="164" t="s">
        <v>90</v>
      </c>
      <c r="AV176" s="14" t="s">
        <v>175</v>
      </c>
      <c r="AW176" s="14" t="s">
        <v>35</v>
      </c>
      <c r="AX176" s="14" t="s">
        <v>82</v>
      </c>
      <c r="AY176" s="164" t="s">
        <v>167</v>
      </c>
    </row>
    <row r="177" spans="2:65" s="1" customFormat="1" ht="16.5" customHeight="1">
      <c r="B177" s="33"/>
      <c r="C177" s="180" t="s">
        <v>275</v>
      </c>
      <c r="D177" s="180" t="s">
        <v>587</v>
      </c>
      <c r="E177" s="181" t="s">
        <v>588</v>
      </c>
      <c r="F177" s="182" t="s">
        <v>589</v>
      </c>
      <c r="G177" s="183" t="s">
        <v>173</v>
      </c>
      <c r="H177" s="184">
        <v>638.991</v>
      </c>
      <c r="I177" s="185"/>
      <c r="J177" s="186">
        <f>ROUND(I177*H177,2)</f>
        <v>0</v>
      </c>
      <c r="K177" s="182" t="s">
        <v>174</v>
      </c>
      <c r="L177" s="187"/>
      <c r="M177" s="188" t="s">
        <v>19</v>
      </c>
      <c r="N177" s="189" t="s">
        <v>46</v>
      </c>
      <c r="P177" s="141">
        <f>O177*H177</f>
        <v>0</v>
      </c>
      <c r="Q177" s="141">
        <v>0.005</v>
      </c>
      <c r="R177" s="141">
        <f>Q177*H177</f>
        <v>3.194955</v>
      </c>
      <c r="S177" s="141">
        <v>0</v>
      </c>
      <c r="T177" s="142">
        <f>S177*H177</f>
        <v>0</v>
      </c>
      <c r="AR177" s="143" t="s">
        <v>235</v>
      </c>
      <c r="AT177" s="143" t="s">
        <v>587</v>
      </c>
      <c r="AU177" s="143" t="s">
        <v>90</v>
      </c>
      <c r="AY177" s="18" t="s">
        <v>167</v>
      </c>
      <c r="BE177" s="144">
        <f>IF(N177="základní",J177,0)</f>
        <v>0</v>
      </c>
      <c r="BF177" s="144">
        <f>IF(N177="snížená",J177,0)</f>
        <v>0</v>
      </c>
      <c r="BG177" s="144">
        <f>IF(N177="zákl. přenesená",J177,0)</f>
        <v>0</v>
      </c>
      <c r="BH177" s="144">
        <f>IF(N177="sníž. přenesená",J177,0)</f>
        <v>0</v>
      </c>
      <c r="BI177" s="144">
        <f>IF(N177="nulová",J177,0)</f>
        <v>0</v>
      </c>
      <c r="BJ177" s="18" t="s">
        <v>90</v>
      </c>
      <c r="BK177" s="144">
        <f>ROUND(I177*H177,2)</f>
        <v>0</v>
      </c>
      <c r="BL177" s="18" t="s">
        <v>175</v>
      </c>
      <c r="BM177" s="143" t="s">
        <v>590</v>
      </c>
    </row>
    <row r="178" spans="2:51" s="13" customFormat="1" ht="11.25">
      <c r="B178" s="156"/>
      <c r="D178" s="150" t="s">
        <v>179</v>
      </c>
      <c r="F178" s="158" t="s">
        <v>591</v>
      </c>
      <c r="H178" s="159">
        <v>638.991</v>
      </c>
      <c r="I178" s="160"/>
      <c r="L178" s="156"/>
      <c r="M178" s="161"/>
      <c r="T178" s="162"/>
      <c r="AT178" s="157" t="s">
        <v>179</v>
      </c>
      <c r="AU178" s="157" t="s">
        <v>90</v>
      </c>
      <c r="AV178" s="13" t="s">
        <v>90</v>
      </c>
      <c r="AW178" s="13" t="s">
        <v>4</v>
      </c>
      <c r="AX178" s="13" t="s">
        <v>82</v>
      </c>
      <c r="AY178" s="157" t="s">
        <v>167</v>
      </c>
    </row>
    <row r="179" spans="2:65" s="1" customFormat="1" ht="24.2" customHeight="1">
      <c r="B179" s="33"/>
      <c r="C179" s="132" t="s">
        <v>285</v>
      </c>
      <c r="D179" s="132" t="s">
        <v>170</v>
      </c>
      <c r="E179" s="133" t="s">
        <v>592</v>
      </c>
      <c r="F179" s="134" t="s">
        <v>593</v>
      </c>
      <c r="G179" s="135" t="s">
        <v>173</v>
      </c>
      <c r="H179" s="136">
        <v>608.563</v>
      </c>
      <c r="I179" s="137"/>
      <c r="J179" s="138">
        <f>ROUND(I179*H179,2)</f>
        <v>0</v>
      </c>
      <c r="K179" s="134" t="s">
        <v>174</v>
      </c>
      <c r="L179" s="33"/>
      <c r="M179" s="139" t="s">
        <v>19</v>
      </c>
      <c r="N179" s="140" t="s">
        <v>46</v>
      </c>
      <c r="P179" s="141">
        <f>O179*H179</f>
        <v>0</v>
      </c>
      <c r="Q179" s="141">
        <v>8E-05</v>
      </c>
      <c r="R179" s="141">
        <f>Q179*H179</f>
        <v>0.048685040000000006</v>
      </c>
      <c r="S179" s="141">
        <v>0</v>
      </c>
      <c r="T179" s="142">
        <f>S179*H179</f>
        <v>0</v>
      </c>
      <c r="AR179" s="143" t="s">
        <v>175</v>
      </c>
      <c r="AT179" s="143" t="s">
        <v>170</v>
      </c>
      <c r="AU179" s="143" t="s">
        <v>90</v>
      </c>
      <c r="AY179" s="18" t="s">
        <v>167</v>
      </c>
      <c r="BE179" s="144">
        <f>IF(N179="základní",J179,0)</f>
        <v>0</v>
      </c>
      <c r="BF179" s="144">
        <f>IF(N179="snížená",J179,0)</f>
        <v>0</v>
      </c>
      <c r="BG179" s="144">
        <f>IF(N179="zákl. přenesená",J179,0)</f>
        <v>0</v>
      </c>
      <c r="BH179" s="144">
        <f>IF(N179="sníž. přenesená",J179,0)</f>
        <v>0</v>
      </c>
      <c r="BI179" s="144">
        <f>IF(N179="nulová",J179,0)</f>
        <v>0</v>
      </c>
      <c r="BJ179" s="18" t="s">
        <v>90</v>
      </c>
      <c r="BK179" s="144">
        <f>ROUND(I179*H179,2)</f>
        <v>0</v>
      </c>
      <c r="BL179" s="18" t="s">
        <v>175</v>
      </c>
      <c r="BM179" s="143" t="s">
        <v>594</v>
      </c>
    </row>
    <row r="180" spans="2:47" s="1" customFormat="1" ht="11.25">
      <c r="B180" s="33"/>
      <c r="D180" s="145" t="s">
        <v>177</v>
      </c>
      <c r="F180" s="146" t="s">
        <v>595</v>
      </c>
      <c r="I180" s="147"/>
      <c r="L180" s="33"/>
      <c r="M180" s="148"/>
      <c r="T180" s="54"/>
      <c r="AT180" s="18" t="s">
        <v>177</v>
      </c>
      <c r="AU180" s="18" t="s">
        <v>90</v>
      </c>
    </row>
    <row r="181" spans="2:65" s="1" customFormat="1" ht="16.5" customHeight="1">
      <c r="B181" s="33"/>
      <c r="C181" s="132" t="s">
        <v>292</v>
      </c>
      <c r="D181" s="132" t="s">
        <v>170</v>
      </c>
      <c r="E181" s="133" t="s">
        <v>596</v>
      </c>
      <c r="F181" s="134" t="s">
        <v>597</v>
      </c>
      <c r="G181" s="135" t="s">
        <v>368</v>
      </c>
      <c r="H181" s="136">
        <v>242</v>
      </c>
      <c r="I181" s="137"/>
      <c r="J181" s="138">
        <f>ROUND(I181*H181,2)</f>
        <v>0</v>
      </c>
      <c r="K181" s="134" t="s">
        <v>174</v>
      </c>
      <c r="L181" s="33"/>
      <c r="M181" s="139" t="s">
        <v>19</v>
      </c>
      <c r="N181" s="140" t="s">
        <v>46</v>
      </c>
      <c r="P181" s="141">
        <f>O181*H181</f>
        <v>0</v>
      </c>
      <c r="Q181" s="141">
        <v>3E-05</v>
      </c>
      <c r="R181" s="141">
        <f>Q181*H181</f>
        <v>0.00726</v>
      </c>
      <c r="S181" s="141">
        <v>0</v>
      </c>
      <c r="T181" s="142">
        <f>S181*H181</f>
        <v>0</v>
      </c>
      <c r="AR181" s="143" t="s">
        <v>175</v>
      </c>
      <c r="AT181" s="143" t="s">
        <v>170</v>
      </c>
      <c r="AU181" s="143" t="s">
        <v>90</v>
      </c>
      <c r="AY181" s="18" t="s">
        <v>167</v>
      </c>
      <c r="BE181" s="144">
        <f>IF(N181="základní",J181,0)</f>
        <v>0</v>
      </c>
      <c r="BF181" s="144">
        <f>IF(N181="snížená",J181,0)</f>
        <v>0</v>
      </c>
      <c r="BG181" s="144">
        <f>IF(N181="zákl. přenesená",J181,0)</f>
        <v>0</v>
      </c>
      <c r="BH181" s="144">
        <f>IF(N181="sníž. přenesená",J181,0)</f>
        <v>0</v>
      </c>
      <c r="BI181" s="144">
        <f>IF(N181="nulová",J181,0)</f>
        <v>0</v>
      </c>
      <c r="BJ181" s="18" t="s">
        <v>90</v>
      </c>
      <c r="BK181" s="144">
        <f>ROUND(I181*H181,2)</f>
        <v>0</v>
      </c>
      <c r="BL181" s="18" t="s">
        <v>175</v>
      </c>
      <c r="BM181" s="143" t="s">
        <v>598</v>
      </c>
    </row>
    <row r="182" spans="2:47" s="1" customFormat="1" ht="11.25">
      <c r="B182" s="33"/>
      <c r="D182" s="145" t="s">
        <v>177</v>
      </c>
      <c r="F182" s="146" t="s">
        <v>599</v>
      </c>
      <c r="I182" s="147"/>
      <c r="L182" s="33"/>
      <c r="M182" s="148"/>
      <c r="T182" s="54"/>
      <c r="AT182" s="18" t="s">
        <v>177</v>
      </c>
      <c r="AU182" s="18" t="s">
        <v>90</v>
      </c>
    </row>
    <row r="183" spans="2:51" s="12" customFormat="1" ht="11.25">
      <c r="B183" s="149"/>
      <c r="D183" s="150" t="s">
        <v>179</v>
      </c>
      <c r="E183" s="151" t="s">
        <v>19</v>
      </c>
      <c r="F183" s="152" t="s">
        <v>600</v>
      </c>
      <c r="H183" s="151" t="s">
        <v>19</v>
      </c>
      <c r="I183" s="153"/>
      <c r="L183" s="149"/>
      <c r="M183" s="154"/>
      <c r="T183" s="155"/>
      <c r="AT183" s="151" t="s">
        <v>179</v>
      </c>
      <c r="AU183" s="151" t="s">
        <v>90</v>
      </c>
      <c r="AV183" s="12" t="s">
        <v>82</v>
      </c>
      <c r="AW183" s="12" t="s">
        <v>35</v>
      </c>
      <c r="AX183" s="12" t="s">
        <v>74</v>
      </c>
      <c r="AY183" s="151" t="s">
        <v>167</v>
      </c>
    </row>
    <row r="184" spans="2:51" s="13" customFormat="1" ht="11.25">
      <c r="B184" s="156"/>
      <c r="D184" s="150" t="s">
        <v>179</v>
      </c>
      <c r="E184" s="157" t="s">
        <v>19</v>
      </c>
      <c r="F184" s="158" t="s">
        <v>601</v>
      </c>
      <c r="H184" s="159">
        <v>242</v>
      </c>
      <c r="I184" s="160"/>
      <c r="L184" s="156"/>
      <c r="M184" s="161"/>
      <c r="T184" s="162"/>
      <c r="AT184" s="157" t="s">
        <v>179</v>
      </c>
      <c r="AU184" s="157" t="s">
        <v>90</v>
      </c>
      <c r="AV184" s="13" t="s">
        <v>90</v>
      </c>
      <c r="AW184" s="13" t="s">
        <v>35</v>
      </c>
      <c r="AX184" s="13" t="s">
        <v>74</v>
      </c>
      <c r="AY184" s="157" t="s">
        <v>167</v>
      </c>
    </row>
    <row r="185" spans="2:51" s="14" customFormat="1" ht="11.25">
      <c r="B185" s="163"/>
      <c r="D185" s="150" t="s">
        <v>179</v>
      </c>
      <c r="E185" s="164" t="s">
        <v>19</v>
      </c>
      <c r="F185" s="165" t="s">
        <v>200</v>
      </c>
      <c r="H185" s="166">
        <v>242</v>
      </c>
      <c r="I185" s="167"/>
      <c r="L185" s="163"/>
      <c r="M185" s="168"/>
      <c r="T185" s="169"/>
      <c r="AT185" s="164" t="s">
        <v>179</v>
      </c>
      <c r="AU185" s="164" t="s">
        <v>90</v>
      </c>
      <c r="AV185" s="14" t="s">
        <v>175</v>
      </c>
      <c r="AW185" s="14" t="s">
        <v>35</v>
      </c>
      <c r="AX185" s="14" t="s">
        <v>82</v>
      </c>
      <c r="AY185" s="164" t="s">
        <v>167</v>
      </c>
    </row>
    <row r="186" spans="2:65" s="1" customFormat="1" ht="24.2" customHeight="1">
      <c r="B186" s="33"/>
      <c r="C186" s="180" t="s">
        <v>298</v>
      </c>
      <c r="D186" s="180" t="s">
        <v>587</v>
      </c>
      <c r="E186" s="181" t="s">
        <v>602</v>
      </c>
      <c r="F186" s="182" t="s">
        <v>603</v>
      </c>
      <c r="G186" s="183" t="s">
        <v>368</v>
      </c>
      <c r="H186" s="184">
        <v>254.1</v>
      </c>
      <c r="I186" s="185"/>
      <c r="J186" s="186">
        <f>ROUND(I186*H186,2)</f>
        <v>0</v>
      </c>
      <c r="K186" s="182" t="s">
        <v>19</v>
      </c>
      <c r="L186" s="187"/>
      <c r="M186" s="188" t="s">
        <v>19</v>
      </c>
      <c r="N186" s="189" t="s">
        <v>46</v>
      </c>
      <c r="P186" s="141">
        <f>O186*H186</f>
        <v>0</v>
      </c>
      <c r="Q186" s="141">
        <v>0.00022</v>
      </c>
      <c r="R186" s="141">
        <f>Q186*H186</f>
        <v>0.055902</v>
      </c>
      <c r="S186" s="141">
        <v>0</v>
      </c>
      <c r="T186" s="142">
        <f>S186*H186</f>
        <v>0</v>
      </c>
      <c r="AR186" s="143" t="s">
        <v>235</v>
      </c>
      <c r="AT186" s="143" t="s">
        <v>587</v>
      </c>
      <c r="AU186" s="143" t="s">
        <v>90</v>
      </c>
      <c r="AY186" s="18" t="s">
        <v>167</v>
      </c>
      <c r="BE186" s="144">
        <f>IF(N186="základní",J186,0)</f>
        <v>0</v>
      </c>
      <c r="BF186" s="144">
        <f>IF(N186="snížená",J186,0)</f>
        <v>0</v>
      </c>
      <c r="BG186" s="144">
        <f>IF(N186="zákl. přenesená",J186,0)</f>
        <v>0</v>
      </c>
      <c r="BH186" s="144">
        <f>IF(N186="sníž. přenesená",J186,0)</f>
        <v>0</v>
      </c>
      <c r="BI186" s="144">
        <f>IF(N186="nulová",J186,0)</f>
        <v>0</v>
      </c>
      <c r="BJ186" s="18" t="s">
        <v>90</v>
      </c>
      <c r="BK186" s="144">
        <f>ROUND(I186*H186,2)</f>
        <v>0</v>
      </c>
      <c r="BL186" s="18" t="s">
        <v>175</v>
      </c>
      <c r="BM186" s="143" t="s">
        <v>604</v>
      </c>
    </row>
    <row r="187" spans="2:51" s="12" customFormat="1" ht="11.25">
      <c r="B187" s="149"/>
      <c r="D187" s="150" t="s">
        <v>179</v>
      </c>
      <c r="E187" s="151" t="s">
        <v>19</v>
      </c>
      <c r="F187" s="152" t="s">
        <v>600</v>
      </c>
      <c r="H187" s="151" t="s">
        <v>19</v>
      </c>
      <c r="I187" s="153"/>
      <c r="L187" s="149"/>
      <c r="M187" s="154"/>
      <c r="T187" s="155"/>
      <c r="AT187" s="151" t="s">
        <v>179</v>
      </c>
      <c r="AU187" s="151" t="s">
        <v>90</v>
      </c>
      <c r="AV187" s="12" t="s">
        <v>82</v>
      </c>
      <c r="AW187" s="12" t="s">
        <v>35</v>
      </c>
      <c r="AX187" s="12" t="s">
        <v>74</v>
      </c>
      <c r="AY187" s="151" t="s">
        <v>167</v>
      </c>
    </row>
    <row r="188" spans="2:51" s="13" customFormat="1" ht="11.25">
      <c r="B188" s="156"/>
      <c r="D188" s="150" t="s">
        <v>179</v>
      </c>
      <c r="E188" s="157" t="s">
        <v>19</v>
      </c>
      <c r="F188" s="158" t="s">
        <v>601</v>
      </c>
      <c r="H188" s="159">
        <v>242</v>
      </c>
      <c r="I188" s="160"/>
      <c r="L188" s="156"/>
      <c r="M188" s="161"/>
      <c r="T188" s="162"/>
      <c r="AT188" s="157" t="s">
        <v>179</v>
      </c>
      <c r="AU188" s="157" t="s">
        <v>90</v>
      </c>
      <c r="AV188" s="13" t="s">
        <v>90</v>
      </c>
      <c r="AW188" s="13" t="s">
        <v>35</v>
      </c>
      <c r="AX188" s="13" t="s">
        <v>74</v>
      </c>
      <c r="AY188" s="157" t="s">
        <v>167</v>
      </c>
    </row>
    <row r="189" spans="2:51" s="14" customFormat="1" ht="11.25">
      <c r="B189" s="163"/>
      <c r="D189" s="150" t="s">
        <v>179</v>
      </c>
      <c r="E189" s="164" t="s">
        <v>19</v>
      </c>
      <c r="F189" s="165" t="s">
        <v>200</v>
      </c>
      <c r="H189" s="166">
        <v>242</v>
      </c>
      <c r="I189" s="167"/>
      <c r="L189" s="163"/>
      <c r="M189" s="168"/>
      <c r="T189" s="169"/>
      <c r="AT189" s="164" t="s">
        <v>179</v>
      </c>
      <c r="AU189" s="164" t="s">
        <v>90</v>
      </c>
      <c r="AV189" s="14" t="s">
        <v>175</v>
      </c>
      <c r="AW189" s="14" t="s">
        <v>35</v>
      </c>
      <c r="AX189" s="14" t="s">
        <v>82</v>
      </c>
      <c r="AY189" s="164" t="s">
        <v>167</v>
      </c>
    </row>
    <row r="190" spans="2:51" s="13" customFormat="1" ht="11.25">
      <c r="B190" s="156"/>
      <c r="D190" s="150" t="s">
        <v>179</v>
      </c>
      <c r="F190" s="158" t="s">
        <v>605</v>
      </c>
      <c r="H190" s="159">
        <v>254.1</v>
      </c>
      <c r="I190" s="160"/>
      <c r="L190" s="156"/>
      <c r="M190" s="161"/>
      <c r="T190" s="162"/>
      <c r="AT190" s="157" t="s">
        <v>179</v>
      </c>
      <c r="AU190" s="157" t="s">
        <v>90</v>
      </c>
      <c r="AV190" s="13" t="s">
        <v>90</v>
      </c>
      <c r="AW190" s="13" t="s">
        <v>4</v>
      </c>
      <c r="AX190" s="13" t="s">
        <v>82</v>
      </c>
      <c r="AY190" s="157" t="s">
        <v>167</v>
      </c>
    </row>
    <row r="191" spans="2:65" s="1" customFormat="1" ht="16.5" customHeight="1">
      <c r="B191" s="33"/>
      <c r="C191" s="132" t="s">
        <v>8</v>
      </c>
      <c r="D191" s="132" t="s">
        <v>170</v>
      </c>
      <c r="E191" s="133" t="s">
        <v>606</v>
      </c>
      <c r="F191" s="134" t="s">
        <v>607</v>
      </c>
      <c r="G191" s="135" t="s">
        <v>368</v>
      </c>
      <c r="H191" s="136">
        <v>417.47</v>
      </c>
      <c r="I191" s="137"/>
      <c r="J191" s="138">
        <f>ROUND(I191*H191,2)</f>
        <v>0</v>
      </c>
      <c r="K191" s="134" t="s">
        <v>174</v>
      </c>
      <c r="L191" s="33"/>
      <c r="M191" s="139" t="s">
        <v>19</v>
      </c>
      <c r="N191" s="140" t="s">
        <v>46</v>
      </c>
      <c r="P191" s="141">
        <f>O191*H191</f>
        <v>0</v>
      </c>
      <c r="Q191" s="141">
        <v>0</v>
      </c>
      <c r="R191" s="141">
        <f>Q191*H191</f>
        <v>0</v>
      </c>
      <c r="S191" s="141">
        <v>0</v>
      </c>
      <c r="T191" s="142">
        <f>S191*H191</f>
        <v>0</v>
      </c>
      <c r="AR191" s="143" t="s">
        <v>175</v>
      </c>
      <c r="AT191" s="143" t="s">
        <v>170</v>
      </c>
      <c r="AU191" s="143" t="s">
        <v>90</v>
      </c>
      <c r="AY191" s="18" t="s">
        <v>167</v>
      </c>
      <c r="BE191" s="144">
        <f>IF(N191="základní",J191,0)</f>
        <v>0</v>
      </c>
      <c r="BF191" s="144">
        <f>IF(N191="snížená",J191,0)</f>
        <v>0</v>
      </c>
      <c r="BG191" s="144">
        <f>IF(N191="zákl. přenesená",J191,0)</f>
        <v>0</v>
      </c>
      <c r="BH191" s="144">
        <f>IF(N191="sníž. přenesená",J191,0)</f>
        <v>0</v>
      </c>
      <c r="BI191" s="144">
        <f>IF(N191="nulová",J191,0)</f>
        <v>0</v>
      </c>
      <c r="BJ191" s="18" t="s">
        <v>90</v>
      </c>
      <c r="BK191" s="144">
        <f>ROUND(I191*H191,2)</f>
        <v>0</v>
      </c>
      <c r="BL191" s="18" t="s">
        <v>175</v>
      </c>
      <c r="BM191" s="143" t="s">
        <v>608</v>
      </c>
    </row>
    <row r="192" spans="2:47" s="1" customFormat="1" ht="11.25">
      <c r="B192" s="33"/>
      <c r="D192" s="145" t="s">
        <v>177</v>
      </c>
      <c r="F192" s="146" t="s">
        <v>609</v>
      </c>
      <c r="I192" s="147"/>
      <c r="L192" s="33"/>
      <c r="M192" s="148"/>
      <c r="T192" s="54"/>
      <c r="AT192" s="18" t="s">
        <v>177</v>
      </c>
      <c r="AU192" s="18" t="s">
        <v>90</v>
      </c>
    </row>
    <row r="193" spans="2:51" s="12" customFormat="1" ht="11.25">
      <c r="B193" s="149"/>
      <c r="D193" s="150" t="s">
        <v>179</v>
      </c>
      <c r="E193" s="151" t="s">
        <v>19</v>
      </c>
      <c r="F193" s="152" t="s">
        <v>610</v>
      </c>
      <c r="H193" s="151" t="s">
        <v>19</v>
      </c>
      <c r="I193" s="153"/>
      <c r="L193" s="149"/>
      <c r="M193" s="154"/>
      <c r="T193" s="155"/>
      <c r="AT193" s="151" t="s">
        <v>179</v>
      </c>
      <c r="AU193" s="151" t="s">
        <v>90</v>
      </c>
      <c r="AV193" s="12" t="s">
        <v>82</v>
      </c>
      <c r="AW193" s="12" t="s">
        <v>35</v>
      </c>
      <c r="AX193" s="12" t="s">
        <v>74</v>
      </c>
      <c r="AY193" s="151" t="s">
        <v>167</v>
      </c>
    </row>
    <row r="194" spans="2:51" s="13" customFormat="1" ht="11.25">
      <c r="B194" s="156"/>
      <c r="D194" s="150" t="s">
        <v>179</v>
      </c>
      <c r="E194" s="157" t="s">
        <v>19</v>
      </c>
      <c r="F194" s="158" t="s">
        <v>611</v>
      </c>
      <c r="H194" s="159">
        <v>43.8</v>
      </c>
      <c r="I194" s="160"/>
      <c r="L194" s="156"/>
      <c r="M194" s="161"/>
      <c r="T194" s="162"/>
      <c r="AT194" s="157" t="s">
        <v>179</v>
      </c>
      <c r="AU194" s="157" t="s">
        <v>90</v>
      </c>
      <c r="AV194" s="13" t="s">
        <v>90</v>
      </c>
      <c r="AW194" s="13" t="s">
        <v>35</v>
      </c>
      <c r="AX194" s="13" t="s">
        <v>74</v>
      </c>
      <c r="AY194" s="157" t="s">
        <v>167</v>
      </c>
    </row>
    <row r="195" spans="2:51" s="12" customFormat="1" ht="11.25">
      <c r="B195" s="149"/>
      <c r="D195" s="150" t="s">
        <v>179</v>
      </c>
      <c r="E195" s="151" t="s">
        <v>19</v>
      </c>
      <c r="F195" s="152" t="s">
        <v>612</v>
      </c>
      <c r="H195" s="151" t="s">
        <v>19</v>
      </c>
      <c r="I195" s="153"/>
      <c r="L195" s="149"/>
      <c r="M195" s="154"/>
      <c r="T195" s="155"/>
      <c r="AT195" s="151" t="s">
        <v>179</v>
      </c>
      <c r="AU195" s="151" t="s">
        <v>90</v>
      </c>
      <c r="AV195" s="12" t="s">
        <v>82</v>
      </c>
      <c r="AW195" s="12" t="s">
        <v>35</v>
      </c>
      <c r="AX195" s="12" t="s">
        <v>74</v>
      </c>
      <c r="AY195" s="151" t="s">
        <v>167</v>
      </c>
    </row>
    <row r="196" spans="2:51" s="13" customFormat="1" ht="11.25">
      <c r="B196" s="156"/>
      <c r="D196" s="150" t="s">
        <v>179</v>
      </c>
      <c r="E196" s="157" t="s">
        <v>19</v>
      </c>
      <c r="F196" s="158" t="s">
        <v>613</v>
      </c>
      <c r="H196" s="159">
        <v>373.67</v>
      </c>
      <c r="I196" s="160"/>
      <c r="L196" s="156"/>
      <c r="M196" s="161"/>
      <c r="T196" s="162"/>
      <c r="AT196" s="157" t="s">
        <v>179</v>
      </c>
      <c r="AU196" s="157" t="s">
        <v>90</v>
      </c>
      <c r="AV196" s="13" t="s">
        <v>90</v>
      </c>
      <c r="AW196" s="13" t="s">
        <v>35</v>
      </c>
      <c r="AX196" s="13" t="s">
        <v>74</v>
      </c>
      <c r="AY196" s="157" t="s">
        <v>167</v>
      </c>
    </row>
    <row r="197" spans="2:51" s="14" customFormat="1" ht="11.25">
      <c r="B197" s="163"/>
      <c r="D197" s="150" t="s">
        <v>179</v>
      </c>
      <c r="E197" s="164" t="s">
        <v>19</v>
      </c>
      <c r="F197" s="165" t="s">
        <v>200</v>
      </c>
      <c r="H197" s="166">
        <v>417.47</v>
      </c>
      <c r="I197" s="167"/>
      <c r="L197" s="163"/>
      <c r="M197" s="168"/>
      <c r="T197" s="169"/>
      <c r="AT197" s="164" t="s">
        <v>179</v>
      </c>
      <c r="AU197" s="164" t="s">
        <v>90</v>
      </c>
      <c r="AV197" s="14" t="s">
        <v>175</v>
      </c>
      <c r="AW197" s="14" t="s">
        <v>35</v>
      </c>
      <c r="AX197" s="14" t="s">
        <v>82</v>
      </c>
      <c r="AY197" s="164" t="s">
        <v>167</v>
      </c>
    </row>
    <row r="198" spans="2:65" s="1" customFormat="1" ht="16.5" customHeight="1">
      <c r="B198" s="33"/>
      <c r="C198" s="180" t="s">
        <v>309</v>
      </c>
      <c r="D198" s="180" t="s">
        <v>587</v>
      </c>
      <c r="E198" s="181" t="s">
        <v>614</v>
      </c>
      <c r="F198" s="182" t="s">
        <v>615</v>
      </c>
      <c r="G198" s="183" t="s">
        <v>368</v>
      </c>
      <c r="H198" s="184">
        <v>438.344</v>
      </c>
      <c r="I198" s="185"/>
      <c r="J198" s="186">
        <f>ROUND(I198*H198,2)</f>
        <v>0</v>
      </c>
      <c r="K198" s="182" t="s">
        <v>19</v>
      </c>
      <c r="L198" s="187"/>
      <c r="M198" s="188" t="s">
        <v>19</v>
      </c>
      <c r="N198" s="189" t="s">
        <v>46</v>
      </c>
      <c r="P198" s="141">
        <f>O198*H198</f>
        <v>0</v>
      </c>
      <c r="Q198" s="141">
        <v>0.0001</v>
      </c>
      <c r="R198" s="141">
        <f>Q198*H198</f>
        <v>0.0438344</v>
      </c>
      <c r="S198" s="141">
        <v>0</v>
      </c>
      <c r="T198" s="142">
        <f>S198*H198</f>
        <v>0</v>
      </c>
      <c r="AR198" s="143" t="s">
        <v>235</v>
      </c>
      <c r="AT198" s="143" t="s">
        <v>587</v>
      </c>
      <c r="AU198" s="143" t="s">
        <v>90</v>
      </c>
      <c r="AY198" s="18" t="s">
        <v>167</v>
      </c>
      <c r="BE198" s="144">
        <f>IF(N198="základní",J198,0)</f>
        <v>0</v>
      </c>
      <c r="BF198" s="144">
        <f>IF(N198="snížená",J198,0)</f>
        <v>0</v>
      </c>
      <c r="BG198" s="144">
        <f>IF(N198="zákl. přenesená",J198,0)</f>
        <v>0</v>
      </c>
      <c r="BH198" s="144">
        <f>IF(N198="sníž. přenesená",J198,0)</f>
        <v>0</v>
      </c>
      <c r="BI198" s="144">
        <f>IF(N198="nulová",J198,0)</f>
        <v>0</v>
      </c>
      <c r="BJ198" s="18" t="s">
        <v>90</v>
      </c>
      <c r="BK198" s="144">
        <f>ROUND(I198*H198,2)</f>
        <v>0</v>
      </c>
      <c r="BL198" s="18" t="s">
        <v>175</v>
      </c>
      <c r="BM198" s="143" t="s">
        <v>616</v>
      </c>
    </row>
    <row r="199" spans="2:51" s="13" customFormat="1" ht="11.25">
      <c r="B199" s="156"/>
      <c r="D199" s="150" t="s">
        <v>179</v>
      </c>
      <c r="F199" s="158" t="s">
        <v>617</v>
      </c>
      <c r="H199" s="159">
        <v>438.344</v>
      </c>
      <c r="I199" s="160"/>
      <c r="L199" s="156"/>
      <c r="M199" s="161"/>
      <c r="T199" s="162"/>
      <c r="AT199" s="157" t="s">
        <v>179</v>
      </c>
      <c r="AU199" s="157" t="s">
        <v>90</v>
      </c>
      <c r="AV199" s="13" t="s">
        <v>90</v>
      </c>
      <c r="AW199" s="13" t="s">
        <v>4</v>
      </c>
      <c r="AX199" s="13" t="s">
        <v>82</v>
      </c>
      <c r="AY199" s="157" t="s">
        <v>167</v>
      </c>
    </row>
    <row r="200" spans="2:65" s="1" customFormat="1" ht="33" customHeight="1">
      <c r="B200" s="33"/>
      <c r="C200" s="132" t="s">
        <v>319</v>
      </c>
      <c r="D200" s="132" t="s">
        <v>170</v>
      </c>
      <c r="E200" s="133" t="s">
        <v>618</v>
      </c>
      <c r="F200" s="134" t="s">
        <v>619</v>
      </c>
      <c r="G200" s="135" t="s">
        <v>368</v>
      </c>
      <c r="H200" s="136">
        <v>373.67</v>
      </c>
      <c r="I200" s="137"/>
      <c r="J200" s="138">
        <f>ROUND(I200*H200,2)</f>
        <v>0</v>
      </c>
      <c r="K200" s="134" t="s">
        <v>174</v>
      </c>
      <c r="L200" s="33"/>
      <c r="M200" s="139" t="s">
        <v>19</v>
      </c>
      <c r="N200" s="140" t="s">
        <v>46</v>
      </c>
      <c r="P200" s="141">
        <f>O200*H200</f>
        <v>0</v>
      </c>
      <c r="Q200" s="141">
        <v>0</v>
      </c>
      <c r="R200" s="141">
        <f>Q200*H200</f>
        <v>0</v>
      </c>
      <c r="S200" s="141">
        <v>0</v>
      </c>
      <c r="T200" s="142">
        <f>S200*H200</f>
        <v>0</v>
      </c>
      <c r="AR200" s="143" t="s">
        <v>175</v>
      </c>
      <c r="AT200" s="143" t="s">
        <v>170</v>
      </c>
      <c r="AU200" s="143" t="s">
        <v>90</v>
      </c>
      <c r="AY200" s="18" t="s">
        <v>167</v>
      </c>
      <c r="BE200" s="144">
        <f>IF(N200="základní",J200,0)</f>
        <v>0</v>
      </c>
      <c r="BF200" s="144">
        <f>IF(N200="snížená",J200,0)</f>
        <v>0</v>
      </c>
      <c r="BG200" s="144">
        <f>IF(N200="zákl. přenesená",J200,0)</f>
        <v>0</v>
      </c>
      <c r="BH200" s="144">
        <f>IF(N200="sníž. přenesená",J200,0)</f>
        <v>0</v>
      </c>
      <c r="BI200" s="144">
        <f>IF(N200="nulová",J200,0)</f>
        <v>0</v>
      </c>
      <c r="BJ200" s="18" t="s">
        <v>90</v>
      </c>
      <c r="BK200" s="144">
        <f>ROUND(I200*H200,2)</f>
        <v>0</v>
      </c>
      <c r="BL200" s="18" t="s">
        <v>175</v>
      </c>
      <c r="BM200" s="143" t="s">
        <v>620</v>
      </c>
    </row>
    <row r="201" spans="2:47" s="1" customFormat="1" ht="11.25">
      <c r="B201" s="33"/>
      <c r="D201" s="145" t="s">
        <v>177</v>
      </c>
      <c r="F201" s="146" t="s">
        <v>621</v>
      </c>
      <c r="I201" s="147"/>
      <c r="L201" s="33"/>
      <c r="M201" s="148"/>
      <c r="T201" s="54"/>
      <c r="AT201" s="18" t="s">
        <v>177</v>
      </c>
      <c r="AU201" s="18" t="s">
        <v>90</v>
      </c>
    </row>
    <row r="202" spans="2:51" s="12" customFormat="1" ht="11.25">
      <c r="B202" s="149"/>
      <c r="D202" s="150" t="s">
        <v>179</v>
      </c>
      <c r="E202" s="151" t="s">
        <v>19</v>
      </c>
      <c r="F202" s="152" t="s">
        <v>612</v>
      </c>
      <c r="H202" s="151" t="s">
        <v>19</v>
      </c>
      <c r="I202" s="153"/>
      <c r="L202" s="149"/>
      <c r="M202" s="154"/>
      <c r="T202" s="155"/>
      <c r="AT202" s="151" t="s">
        <v>179</v>
      </c>
      <c r="AU202" s="151" t="s">
        <v>90</v>
      </c>
      <c r="AV202" s="12" t="s">
        <v>82</v>
      </c>
      <c r="AW202" s="12" t="s">
        <v>35</v>
      </c>
      <c r="AX202" s="12" t="s">
        <v>74</v>
      </c>
      <c r="AY202" s="151" t="s">
        <v>167</v>
      </c>
    </row>
    <row r="203" spans="2:51" s="13" customFormat="1" ht="11.25">
      <c r="B203" s="156"/>
      <c r="D203" s="150" t="s">
        <v>179</v>
      </c>
      <c r="E203" s="157" t="s">
        <v>19</v>
      </c>
      <c r="F203" s="158" t="s">
        <v>613</v>
      </c>
      <c r="H203" s="159">
        <v>373.67</v>
      </c>
      <c r="I203" s="160"/>
      <c r="L203" s="156"/>
      <c r="M203" s="161"/>
      <c r="T203" s="162"/>
      <c r="AT203" s="157" t="s">
        <v>179</v>
      </c>
      <c r="AU203" s="157" t="s">
        <v>90</v>
      </c>
      <c r="AV203" s="13" t="s">
        <v>90</v>
      </c>
      <c r="AW203" s="13" t="s">
        <v>35</v>
      </c>
      <c r="AX203" s="13" t="s">
        <v>74</v>
      </c>
      <c r="AY203" s="157" t="s">
        <v>167</v>
      </c>
    </row>
    <row r="204" spans="2:51" s="14" customFormat="1" ht="11.25">
      <c r="B204" s="163"/>
      <c r="D204" s="150" t="s">
        <v>179</v>
      </c>
      <c r="E204" s="164" t="s">
        <v>19</v>
      </c>
      <c r="F204" s="165" t="s">
        <v>200</v>
      </c>
      <c r="H204" s="166">
        <v>373.67</v>
      </c>
      <c r="I204" s="167"/>
      <c r="L204" s="163"/>
      <c r="M204" s="168"/>
      <c r="T204" s="169"/>
      <c r="AT204" s="164" t="s">
        <v>179</v>
      </c>
      <c r="AU204" s="164" t="s">
        <v>90</v>
      </c>
      <c r="AV204" s="14" t="s">
        <v>175</v>
      </c>
      <c r="AW204" s="14" t="s">
        <v>35</v>
      </c>
      <c r="AX204" s="14" t="s">
        <v>82</v>
      </c>
      <c r="AY204" s="164" t="s">
        <v>167</v>
      </c>
    </row>
    <row r="205" spans="2:65" s="1" customFormat="1" ht="16.5" customHeight="1">
      <c r="B205" s="33"/>
      <c r="C205" s="180" t="s">
        <v>326</v>
      </c>
      <c r="D205" s="180" t="s">
        <v>587</v>
      </c>
      <c r="E205" s="181" t="s">
        <v>622</v>
      </c>
      <c r="F205" s="182" t="s">
        <v>623</v>
      </c>
      <c r="G205" s="183" t="s">
        <v>368</v>
      </c>
      <c r="H205" s="184">
        <v>392.354</v>
      </c>
      <c r="I205" s="185"/>
      <c r="J205" s="186">
        <f>ROUND(I205*H205,2)</f>
        <v>0</v>
      </c>
      <c r="K205" s="182" t="s">
        <v>19</v>
      </c>
      <c r="L205" s="187"/>
      <c r="M205" s="188" t="s">
        <v>19</v>
      </c>
      <c r="N205" s="189" t="s">
        <v>46</v>
      </c>
      <c r="P205" s="141">
        <f>O205*H205</f>
        <v>0</v>
      </c>
      <c r="Q205" s="141">
        <v>4E-05</v>
      </c>
      <c r="R205" s="141">
        <f>Q205*H205</f>
        <v>0.015694160000000002</v>
      </c>
      <c r="S205" s="141">
        <v>0</v>
      </c>
      <c r="T205" s="142">
        <f>S205*H205</f>
        <v>0</v>
      </c>
      <c r="AR205" s="143" t="s">
        <v>235</v>
      </c>
      <c r="AT205" s="143" t="s">
        <v>587</v>
      </c>
      <c r="AU205" s="143" t="s">
        <v>90</v>
      </c>
      <c r="AY205" s="18" t="s">
        <v>167</v>
      </c>
      <c r="BE205" s="144">
        <f>IF(N205="základní",J205,0)</f>
        <v>0</v>
      </c>
      <c r="BF205" s="144">
        <f>IF(N205="snížená",J205,0)</f>
        <v>0</v>
      </c>
      <c r="BG205" s="144">
        <f>IF(N205="zákl. přenesená",J205,0)</f>
        <v>0</v>
      </c>
      <c r="BH205" s="144">
        <f>IF(N205="sníž. přenesená",J205,0)</f>
        <v>0</v>
      </c>
      <c r="BI205" s="144">
        <f>IF(N205="nulová",J205,0)</f>
        <v>0</v>
      </c>
      <c r="BJ205" s="18" t="s">
        <v>90</v>
      </c>
      <c r="BK205" s="144">
        <f>ROUND(I205*H205,2)</f>
        <v>0</v>
      </c>
      <c r="BL205" s="18" t="s">
        <v>175</v>
      </c>
      <c r="BM205" s="143" t="s">
        <v>624</v>
      </c>
    </row>
    <row r="206" spans="2:51" s="13" customFormat="1" ht="11.25">
      <c r="B206" s="156"/>
      <c r="D206" s="150" t="s">
        <v>179</v>
      </c>
      <c r="F206" s="158" t="s">
        <v>625</v>
      </c>
      <c r="H206" s="159">
        <v>392.354</v>
      </c>
      <c r="I206" s="160"/>
      <c r="L206" s="156"/>
      <c r="M206" s="161"/>
      <c r="T206" s="162"/>
      <c r="AT206" s="157" t="s">
        <v>179</v>
      </c>
      <c r="AU206" s="157" t="s">
        <v>90</v>
      </c>
      <c r="AV206" s="13" t="s">
        <v>90</v>
      </c>
      <c r="AW206" s="13" t="s">
        <v>4</v>
      </c>
      <c r="AX206" s="13" t="s">
        <v>82</v>
      </c>
      <c r="AY206" s="157" t="s">
        <v>167</v>
      </c>
    </row>
    <row r="207" spans="2:65" s="1" customFormat="1" ht="16.5" customHeight="1">
      <c r="B207" s="33"/>
      <c r="C207" s="132" t="s">
        <v>335</v>
      </c>
      <c r="D207" s="132" t="s">
        <v>170</v>
      </c>
      <c r="E207" s="133" t="s">
        <v>626</v>
      </c>
      <c r="F207" s="134" t="s">
        <v>627</v>
      </c>
      <c r="G207" s="135" t="s">
        <v>173</v>
      </c>
      <c r="H207" s="136">
        <v>620.206</v>
      </c>
      <c r="I207" s="137"/>
      <c r="J207" s="138">
        <f>ROUND(I207*H207,2)</f>
        <v>0</v>
      </c>
      <c r="K207" s="134" t="s">
        <v>174</v>
      </c>
      <c r="L207" s="33"/>
      <c r="M207" s="139" t="s">
        <v>19</v>
      </c>
      <c r="N207" s="140" t="s">
        <v>46</v>
      </c>
      <c r="P207" s="141">
        <f>O207*H207</f>
        <v>0</v>
      </c>
      <c r="Q207" s="141">
        <v>0.00014</v>
      </c>
      <c r="R207" s="141">
        <f>Q207*H207</f>
        <v>0.08682883999999999</v>
      </c>
      <c r="S207" s="141">
        <v>0</v>
      </c>
      <c r="T207" s="142">
        <f>S207*H207</f>
        <v>0</v>
      </c>
      <c r="AR207" s="143" t="s">
        <v>175</v>
      </c>
      <c r="AT207" s="143" t="s">
        <v>170</v>
      </c>
      <c r="AU207" s="143" t="s">
        <v>90</v>
      </c>
      <c r="AY207" s="18" t="s">
        <v>167</v>
      </c>
      <c r="BE207" s="144">
        <f>IF(N207="základní",J207,0)</f>
        <v>0</v>
      </c>
      <c r="BF207" s="144">
        <f>IF(N207="snížená",J207,0)</f>
        <v>0</v>
      </c>
      <c r="BG207" s="144">
        <f>IF(N207="zákl. přenesená",J207,0)</f>
        <v>0</v>
      </c>
      <c r="BH207" s="144">
        <f>IF(N207="sníž. přenesená",J207,0)</f>
        <v>0</v>
      </c>
      <c r="BI207" s="144">
        <f>IF(N207="nulová",J207,0)</f>
        <v>0</v>
      </c>
      <c r="BJ207" s="18" t="s">
        <v>90</v>
      </c>
      <c r="BK207" s="144">
        <f>ROUND(I207*H207,2)</f>
        <v>0</v>
      </c>
      <c r="BL207" s="18" t="s">
        <v>175</v>
      </c>
      <c r="BM207" s="143" t="s">
        <v>628</v>
      </c>
    </row>
    <row r="208" spans="2:47" s="1" customFormat="1" ht="11.25">
      <c r="B208" s="33"/>
      <c r="D208" s="145" t="s">
        <v>177</v>
      </c>
      <c r="F208" s="146" t="s">
        <v>629</v>
      </c>
      <c r="I208" s="147"/>
      <c r="L208" s="33"/>
      <c r="M208" s="148"/>
      <c r="T208" s="54"/>
      <c r="AT208" s="18" t="s">
        <v>177</v>
      </c>
      <c r="AU208" s="18" t="s">
        <v>90</v>
      </c>
    </row>
    <row r="209" spans="2:51" s="12" customFormat="1" ht="11.25">
      <c r="B209" s="149"/>
      <c r="D209" s="150" t="s">
        <v>179</v>
      </c>
      <c r="E209" s="151" t="s">
        <v>19</v>
      </c>
      <c r="F209" s="152" t="s">
        <v>630</v>
      </c>
      <c r="H209" s="151" t="s">
        <v>19</v>
      </c>
      <c r="I209" s="153"/>
      <c r="L209" s="149"/>
      <c r="M209" s="154"/>
      <c r="T209" s="155"/>
      <c r="AT209" s="151" t="s">
        <v>179</v>
      </c>
      <c r="AU209" s="151" t="s">
        <v>90</v>
      </c>
      <c r="AV209" s="12" t="s">
        <v>82</v>
      </c>
      <c r="AW209" s="12" t="s">
        <v>35</v>
      </c>
      <c r="AX209" s="12" t="s">
        <v>74</v>
      </c>
      <c r="AY209" s="151" t="s">
        <v>167</v>
      </c>
    </row>
    <row r="210" spans="2:51" s="13" customFormat="1" ht="11.25">
      <c r="B210" s="156"/>
      <c r="D210" s="150" t="s">
        <v>179</v>
      </c>
      <c r="E210" s="157" t="s">
        <v>19</v>
      </c>
      <c r="F210" s="158" t="s">
        <v>631</v>
      </c>
      <c r="H210" s="159">
        <v>608.563</v>
      </c>
      <c r="I210" s="160"/>
      <c r="L210" s="156"/>
      <c r="M210" s="161"/>
      <c r="T210" s="162"/>
      <c r="AT210" s="157" t="s">
        <v>179</v>
      </c>
      <c r="AU210" s="157" t="s">
        <v>90</v>
      </c>
      <c r="AV210" s="13" t="s">
        <v>90</v>
      </c>
      <c r="AW210" s="13" t="s">
        <v>35</v>
      </c>
      <c r="AX210" s="13" t="s">
        <v>74</v>
      </c>
      <c r="AY210" s="157" t="s">
        <v>167</v>
      </c>
    </row>
    <row r="211" spans="2:51" s="12" customFormat="1" ht="11.25">
      <c r="B211" s="149"/>
      <c r="D211" s="150" t="s">
        <v>179</v>
      </c>
      <c r="E211" s="151" t="s">
        <v>19</v>
      </c>
      <c r="F211" s="152" t="s">
        <v>612</v>
      </c>
      <c r="H211" s="151" t="s">
        <v>19</v>
      </c>
      <c r="I211" s="153"/>
      <c r="L211" s="149"/>
      <c r="M211" s="154"/>
      <c r="T211" s="155"/>
      <c r="AT211" s="151" t="s">
        <v>179</v>
      </c>
      <c r="AU211" s="151" t="s">
        <v>90</v>
      </c>
      <c r="AV211" s="12" t="s">
        <v>82</v>
      </c>
      <c r="AW211" s="12" t="s">
        <v>35</v>
      </c>
      <c r="AX211" s="12" t="s">
        <v>74</v>
      </c>
      <c r="AY211" s="151" t="s">
        <v>167</v>
      </c>
    </row>
    <row r="212" spans="2:51" s="13" customFormat="1" ht="11.25">
      <c r="B212" s="156"/>
      <c r="D212" s="150" t="s">
        <v>179</v>
      </c>
      <c r="E212" s="157" t="s">
        <v>19</v>
      </c>
      <c r="F212" s="158" t="s">
        <v>632</v>
      </c>
      <c r="H212" s="159">
        <v>5.2</v>
      </c>
      <c r="I212" s="160"/>
      <c r="L212" s="156"/>
      <c r="M212" s="161"/>
      <c r="T212" s="162"/>
      <c r="AT212" s="157" t="s">
        <v>179</v>
      </c>
      <c r="AU212" s="157" t="s">
        <v>90</v>
      </c>
      <c r="AV212" s="13" t="s">
        <v>90</v>
      </c>
      <c r="AW212" s="13" t="s">
        <v>35</v>
      </c>
      <c r="AX212" s="13" t="s">
        <v>74</v>
      </c>
      <c r="AY212" s="157" t="s">
        <v>167</v>
      </c>
    </row>
    <row r="213" spans="2:51" s="13" customFormat="1" ht="11.25">
      <c r="B213" s="156"/>
      <c r="D213" s="150" t="s">
        <v>179</v>
      </c>
      <c r="E213" s="157" t="s">
        <v>19</v>
      </c>
      <c r="F213" s="158" t="s">
        <v>633</v>
      </c>
      <c r="H213" s="159">
        <v>3.87</v>
      </c>
      <c r="I213" s="160"/>
      <c r="L213" s="156"/>
      <c r="M213" s="161"/>
      <c r="T213" s="162"/>
      <c r="AT213" s="157" t="s">
        <v>179</v>
      </c>
      <c r="AU213" s="157" t="s">
        <v>90</v>
      </c>
      <c r="AV213" s="13" t="s">
        <v>90</v>
      </c>
      <c r="AW213" s="13" t="s">
        <v>35</v>
      </c>
      <c r="AX213" s="13" t="s">
        <v>74</v>
      </c>
      <c r="AY213" s="157" t="s">
        <v>167</v>
      </c>
    </row>
    <row r="214" spans="2:51" s="13" customFormat="1" ht="11.25">
      <c r="B214" s="156"/>
      <c r="D214" s="150" t="s">
        <v>179</v>
      </c>
      <c r="E214" s="157" t="s">
        <v>19</v>
      </c>
      <c r="F214" s="158" t="s">
        <v>634</v>
      </c>
      <c r="H214" s="159">
        <v>0.735</v>
      </c>
      <c r="I214" s="160"/>
      <c r="L214" s="156"/>
      <c r="M214" s="161"/>
      <c r="T214" s="162"/>
      <c r="AT214" s="157" t="s">
        <v>179</v>
      </c>
      <c r="AU214" s="157" t="s">
        <v>90</v>
      </c>
      <c r="AV214" s="13" t="s">
        <v>90</v>
      </c>
      <c r="AW214" s="13" t="s">
        <v>35</v>
      </c>
      <c r="AX214" s="13" t="s">
        <v>74</v>
      </c>
      <c r="AY214" s="157" t="s">
        <v>167</v>
      </c>
    </row>
    <row r="215" spans="2:51" s="13" customFormat="1" ht="11.25">
      <c r="B215" s="156"/>
      <c r="D215" s="150" t="s">
        <v>179</v>
      </c>
      <c r="E215" s="157" t="s">
        <v>19</v>
      </c>
      <c r="F215" s="158" t="s">
        <v>635</v>
      </c>
      <c r="H215" s="159">
        <v>0.72</v>
      </c>
      <c r="I215" s="160"/>
      <c r="L215" s="156"/>
      <c r="M215" s="161"/>
      <c r="T215" s="162"/>
      <c r="AT215" s="157" t="s">
        <v>179</v>
      </c>
      <c r="AU215" s="157" t="s">
        <v>90</v>
      </c>
      <c r="AV215" s="13" t="s">
        <v>90</v>
      </c>
      <c r="AW215" s="13" t="s">
        <v>35</v>
      </c>
      <c r="AX215" s="13" t="s">
        <v>74</v>
      </c>
      <c r="AY215" s="157" t="s">
        <v>167</v>
      </c>
    </row>
    <row r="216" spans="2:51" s="13" customFormat="1" ht="11.25">
      <c r="B216" s="156"/>
      <c r="D216" s="150" t="s">
        <v>179</v>
      </c>
      <c r="E216" s="157" t="s">
        <v>19</v>
      </c>
      <c r="F216" s="158" t="s">
        <v>636</v>
      </c>
      <c r="H216" s="159">
        <v>0.267</v>
      </c>
      <c r="I216" s="160"/>
      <c r="L216" s="156"/>
      <c r="M216" s="161"/>
      <c r="T216" s="162"/>
      <c r="AT216" s="157" t="s">
        <v>179</v>
      </c>
      <c r="AU216" s="157" t="s">
        <v>90</v>
      </c>
      <c r="AV216" s="13" t="s">
        <v>90</v>
      </c>
      <c r="AW216" s="13" t="s">
        <v>35</v>
      </c>
      <c r="AX216" s="13" t="s">
        <v>74</v>
      </c>
      <c r="AY216" s="157" t="s">
        <v>167</v>
      </c>
    </row>
    <row r="217" spans="2:51" s="13" customFormat="1" ht="11.25">
      <c r="B217" s="156"/>
      <c r="D217" s="150" t="s">
        <v>179</v>
      </c>
      <c r="E217" s="157" t="s">
        <v>19</v>
      </c>
      <c r="F217" s="158" t="s">
        <v>637</v>
      </c>
      <c r="H217" s="159">
        <v>0.429</v>
      </c>
      <c r="I217" s="160"/>
      <c r="L217" s="156"/>
      <c r="M217" s="161"/>
      <c r="T217" s="162"/>
      <c r="AT217" s="157" t="s">
        <v>179</v>
      </c>
      <c r="AU217" s="157" t="s">
        <v>90</v>
      </c>
      <c r="AV217" s="13" t="s">
        <v>90</v>
      </c>
      <c r="AW217" s="13" t="s">
        <v>35</v>
      </c>
      <c r="AX217" s="13" t="s">
        <v>74</v>
      </c>
      <c r="AY217" s="157" t="s">
        <v>167</v>
      </c>
    </row>
    <row r="218" spans="2:51" s="13" customFormat="1" ht="11.25">
      <c r="B218" s="156"/>
      <c r="D218" s="150" t="s">
        <v>179</v>
      </c>
      <c r="E218" s="157" t="s">
        <v>19</v>
      </c>
      <c r="F218" s="158" t="s">
        <v>638</v>
      </c>
      <c r="H218" s="159">
        <v>0.212</v>
      </c>
      <c r="I218" s="160"/>
      <c r="L218" s="156"/>
      <c r="M218" s="161"/>
      <c r="T218" s="162"/>
      <c r="AT218" s="157" t="s">
        <v>179</v>
      </c>
      <c r="AU218" s="157" t="s">
        <v>90</v>
      </c>
      <c r="AV218" s="13" t="s">
        <v>90</v>
      </c>
      <c r="AW218" s="13" t="s">
        <v>35</v>
      </c>
      <c r="AX218" s="13" t="s">
        <v>74</v>
      </c>
      <c r="AY218" s="157" t="s">
        <v>167</v>
      </c>
    </row>
    <row r="219" spans="2:51" s="13" customFormat="1" ht="11.25">
      <c r="B219" s="156"/>
      <c r="D219" s="150" t="s">
        <v>179</v>
      </c>
      <c r="E219" s="157" t="s">
        <v>19</v>
      </c>
      <c r="F219" s="158" t="s">
        <v>639</v>
      </c>
      <c r="H219" s="159">
        <v>0.21</v>
      </c>
      <c r="I219" s="160"/>
      <c r="L219" s="156"/>
      <c r="M219" s="161"/>
      <c r="T219" s="162"/>
      <c r="AT219" s="157" t="s">
        <v>179</v>
      </c>
      <c r="AU219" s="157" t="s">
        <v>90</v>
      </c>
      <c r="AV219" s="13" t="s">
        <v>90</v>
      </c>
      <c r="AW219" s="13" t="s">
        <v>35</v>
      </c>
      <c r="AX219" s="13" t="s">
        <v>74</v>
      </c>
      <c r="AY219" s="157" t="s">
        <v>167</v>
      </c>
    </row>
    <row r="220" spans="2:51" s="14" customFormat="1" ht="11.25">
      <c r="B220" s="163"/>
      <c r="D220" s="150" t="s">
        <v>179</v>
      </c>
      <c r="E220" s="164" t="s">
        <v>19</v>
      </c>
      <c r="F220" s="165" t="s">
        <v>200</v>
      </c>
      <c r="H220" s="166">
        <v>620.2060000000001</v>
      </c>
      <c r="I220" s="167"/>
      <c r="L220" s="163"/>
      <c r="M220" s="168"/>
      <c r="T220" s="169"/>
      <c r="AT220" s="164" t="s">
        <v>179</v>
      </c>
      <c r="AU220" s="164" t="s">
        <v>90</v>
      </c>
      <c r="AV220" s="14" t="s">
        <v>175</v>
      </c>
      <c r="AW220" s="14" t="s">
        <v>35</v>
      </c>
      <c r="AX220" s="14" t="s">
        <v>82</v>
      </c>
      <c r="AY220" s="164" t="s">
        <v>167</v>
      </c>
    </row>
    <row r="221" spans="2:65" s="1" customFormat="1" ht="24.2" customHeight="1">
      <c r="B221" s="33"/>
      <c r="C221" s="132" t="s">
        <v>342</v>
      </c>
      <c r="D221" s="132" t="s">
        <v>170</v>
      </c>
      <c r="E221" s="133" t="s">
        <v>640</v>
      </c>
      <c r="F221" s="134" t="s">
        <v>641</v>
      </c>
      <c r="G221" s="135" t="s">
        <v>173</v>
      </c>
      <c r="H221" s="136">
        <v>620.206</v>
      </c>
      <c r="I221" s="137"/>
      <c r="J221" s="138">
        <f>ROUND(I221*H221,2)</f>
        <v>0</v>
      </c>
      <c r="K221" s="134" t="s">
        <v>174</v>
      </c>
      <c r="L221" s="33"/>
      <c r="M221" s="139" t="s">
        <v>19</v>
      </c>
      <c r="N221" s="140" t="s">
        <v>46</v>
      </c>
      <c r="P221" s="141">
        <f>O221*H221</f>
        <v>0</v>
      </c>
      <c r="Q221" s="141">
        <v>0.0033</v>
      </c>
      <c r="R221" s="141">
        <f>Q221*H221</f>
        <v>2.0466798</v>
      </c>
      <c r="S221" s="141">
        <v>0</v>
      </c>
      <c r="T221" s="142">
        <f>S221*H221</f>
        <v>0</v>
      </c>
      <c r="AR221" s="143" t="s">
        <v>175</v>
      </c>
      <c r="AT221" s="143" t="s">
        <v>170</v>
      </c>
      <c r="AU221" s="143" t="s">
        <v>90</v>
      </c>
      <c r="AY221" s="18" t="s">
        <v>167</v>
      </c>
      <c r="BE221" s="144">
        <f>IF(N221="základní",J221,0)</f>
        <v>0</v>
      </c>
      <c r="BF221" s="144">
        <f>IF(N221="snížená",J221,0)</f>
        <v>0</v>
      </c>
      <c r="BG221" s="144">
        <f>IF(N221="zákl. přenesená",J221,0)</f>
        <v>0</v>
      </c>
      <c r="BH221" s="144">
        <f>IF(N221="sníž. přenesená",J221,0)</f>
        <v>0</v>
      </c>
      <c r="BI221" s="144">
        <f>IF(N221="nulová",J221,0)</f>
        <v>0</v>
      </c>
      <c r="BJ221" s="18" t="s">
        <v>90</v>
      </c>
      <c r="BK221" s="144">
        <f>ROUND(I221*H221,2)</f>
        <v>0</v>
      </c>
      <c r="BL221" s="18" t="s">
        <v>175</v>
      </c>
      <c r="BM221" s="143" t="s">
        <v>642</v>
      </c>
    </row>
    <row r="222" spans="2:47" s="1" customFormat="1" ht="11.25">
      <c r="B222" s="33"/>
      <c r="D222" s="145" t="s">
        <v>177</v>
      </c>
      <c r="F222" s="146" t="s">
        <v>643</v>
      </c>
      <c r="I222" s="147"/>
      <c r="L222" s="33"/>
      <c r="M222" s="148"/>
      <c r="T222" s="54"/>
      <c r="AT222" s="18" t="s">
        <v>177</v>
      </c>
      <c r="AU222" s="18" t="s">
        <v>90</v>
      </c>
    </row>
    <row r="223" spans="2:51" s="13" customFormat="1" ht="11.25">
      <c r="B223" s="156"/>
      <c r="D223" s="150" t="s">
        <v>179</v>
      </c>
      <c r="E223" s="157" t="s">
        <v>19</v>
      </c>
      <c r="F223" s="158" t="s">
        <v>644</v>
      </c>
      <c r="H223" s="159">
        <v>620.206</v>
      </c>
      <c r="I223" s="160"/>
      <c r="L223" s="156"/>
      <c r="M223" s="161"/>
      <c r="T223" s="162"/>
      <c r="AT223" s="157" t="s">
        <v>179</v>
      </c>
      <c r="AU223" s="157" t="s">
        <v>90</v>
      </c>
      <c r="AV223" s="13" t="s">
        <v>90</v>
      </c>
      <c r="AW223" s="13" t="s">
        <v>35</v>
      </c>
      <c r="AX223" s="13" t="s">
        <v>74</v>
      </c>
      <c r="AY223" s="157" t="s">
        <v>167</v>
      </c>
    </row>
    <row r="224" spans="2:51" s="14" customFormat="1" ht="11.25">
      <c r="B224" s="163"/>
      <c r="D224" s="150" t="s">
        <v>179</v>
      </c>
      <c r="E224" s="164" t="s">
        <v>19</v>
      </c>
      <c r="F224" s="165" t="s">
        <v>200</v>
      </c>
      <c r="H224" s="166">
        <v>620.206</v>
      </c>
      <c r="I224" s="167"/>
      <c r="L224" s="163"/>
      <c r="M224" s="168"/>
      <c r="T224" s="169"/>
      <c r="AT224" s="164" t="s">
        <v>179</v>
      </c>
      <c r="AU224" s="164" t="s">
        <v>90</v>
      </c>
      <c r="AV224" s="14" t="s">
        <v>175</v>
      </c>
      <c r="AW224" s="14" t="s">
        <v>35</v>
      </c>
      <c r="AX224" s="14" t="s">
        <v>82</v>
      </c>
      <c r="AY224" s="164" t="s">
        <v>167</v>
      </c>
    </row>
    <row r="225" spans="2:65" s="1" customFormat="1" ht="24.2" customHeight="1">
      <c r="B225" s="33"/>
      <c r="C225" s="132" t="s">
        <v>7</v>
      </c>
      <c r="D225" s="132" t="s">
        <v>170</v>
      </c>
      <c r="E225" s="133" t="s">
        <v>645</v>
      </c>
      <c r="F225" s="134" t="s">
        <v>646</v>
      </c>
      <c r="G225" s="135" t="s">
        <v>173</v>
      </c>
      <c r="H225" s="136">
        <v>240.896</v>
      </c>
      <c r="I225" s="137"/>
      <c r="J225" s="138">
        <f>ROUND(I225*H225,2)</f>
        <v>0</v>
      </c>
      <c r="K225" s="134" t="s">
        <v>174</v>
      </c>
      <c r="L225" s="33"/>
      <c r="M225" s="139" t="s">
        <v>19</v>
      </c>
      <c r="N225" s="140" t="s">
        <v>46</v>
      </c>
      <c r="P225" s="141">
        <f>O225*H225</f>
        <v>0</v>
      </c>
      <c r="Q225" s="141">
        <v>0</v>
      </c>
      <c r="R225" s="141">
        <f>Q225*H225</f>
        <v>0</v>
      </c>
      <c r="S225" s="141">
        <v>0</v>
      </c>
      <c r="T225" s="142">
        <f>S225*H225</f>
        <v>0</v>
      </c>
      <c r="AR225" s="143" t="s">
        <v>175</v>
      </c>
      <c r="AT225" s="143" t="s">
        <v>170</v>
      </c>
      <c r="AU225" s="143" t="s">
        <v>90</v>
      </c>
      <c r="AY225" s="18" t="s">
        <v>167</v>
      </c>
      <c r="BE225" s="144">
        <f>IF(N225="základní",J225,0)</f>
        <v>0</v>
      </c>
      <c r="BF225" s="144">
        <f>IF(N225="snížená",J225,0)</f>
        <v>0</v>
      </c>
      <c r="BG225" s="144">
        <f>IF(N225="zákl. přenesená",J225,0)</f>
        <v>0</v>
      </c>
      <c r="BH225" s="144">
        <f>IF(N225="sníž. přenesená",J225,0)</f>
        <v>0</v>
      </c>
      <c r="BI225" s="144">
        <f>IF(N225="nulová",J225,0)</f>
        <v>0</v>
      </c>
      <c r="BJ225" s="18" t="s">
        <v>90</v>
      </c>
      <c r="BK225" s="144">
        <f>ROUND(I225*H225,2)</f>
        <v>0</v>
      </c>
      <c r="BL225" s="18" t="s">
        <v>175</v>
      </c>
      <c r="BM225" s="143" t="s">
        <v>647</v>
      </c>
    </row>
    <row r="226" spans="2:47" s="1" customFormat="1" ht="11.25">
      <c r="B226" s="33"/>
      <c r="D226" s="145" t="s">
        <v>177</v>
      </c>
      <c r="F226" s="146" t="s">
        <v>648</v>
      </c>
      <c r="I226" s="147"/>
      <c r="L226" s="33"/>
      <c r="M226" s="148"/>
      <c r="T226" s="54"/>
      <c r="AT226" s="18" t="s">
        <v>177</v>
      </c>
      <c r="AU226" s="18" t="s">
        <v>90</v>
      </c>
    </row>
    <row r="227" spans="2:51" s="13" customFormat="1" ht="11.25">
      <c r="B227" s="156"/>
      <c r="D227" s="150" t="s">
        <v>179</v>
      </c>
      <c r="E227" s="157" t="s">
        <v>19</v>
      </c>
      <c r="F227" s="158" t="s">
        <v>649</v>
      </c>
      <c r="H227" s="159">
        <v>65.1</v>
      </c>
      <c r="I227" s="160"/>
      <c r="L227" s="156"/>
      <c r="M227" s="161"/>
      <c r="T227" s="162"/>
      <c r="AT227" s="157" t="s">
        <v>179</v>
      </c>
      <c r="AU227" s="157" t="s">
        <v>90</v>
      </c>
      <c r="AV227" s="13" t="s">
        <v>90</v>
      </c>
      <c r="AW227" s="13" t="s">
        <v>35</v>
      </c>
      <c r="AX227" s="13" t="s">
        <v>74</v>
      </c>
      <c r="AY227" s="157" t="s">
        <v>167</v>
      </c>
    </row>
    <row r="228" spans="2:51" s="13" customFormat="1" ht="11.25">
      <c r="B228" s="156"/>
      <c r="D228" s="150" t="s">
        <v>179</v>
      </c>
      <c r="E228" s="157" t="s">
        <v>19</v>
      </c>
      <c r="F228" s="158" t="s">
        <v>650</v>
      </c>
      <c r="H228" s="159">
        <v>33.48</v>
      </c>
      <c r="I228" s="160"/>
      <c r="L228" s="156"/>
      <c r="M228" s="161"/>
      <c r="T228" s="162"/>
      <c r="AT228" s="157" t="s">
        <v>179</v>
      </c>
      <c r="AU228" s="157" t="s">
        <v>90</v>
      </c>
      <c r="AV228" s="13" t="s">
        <v>90</v>
      </c>
      <c r="AW228" s="13" t="s">
        <v>35</v>
      </c>
      <c r="AX228" s="13" t="s">
        <v>74</v>
      </c>
      <c r="AY228" s="157" t="s">
        <v>167</v>
      </c>
    </row>
    <row r="229" spans="2:51" s="13" customFormat="1" ht="11.25">
      <c r="B229" s="156"/>
      <c r="D229" s="150" t="s">
        <v>179</v>
      </c>
      <c r="E229" s="157" t="s">
        <v>19</v>
      </c>
      <c r="F229" s="158" t="s">
        <v>651</v>
      </c>
      <c r="H229" s="159">
        <v>8.37</v>
      </c>
      <c r="I229" s="160"/>
      <c r="L229" s="156"/>
      <c r="M229" s="161"/>
      <c r="T229" s="162"/>
      <c r="AT229" s="157" t="s">
        <v>179</v>
      </c>
      <c r="AU229" s="157" t="s">
        <v>90</v>
      </c>
      <c r="AV229" s="13" t="s">
        <v>90</v>
      </c>
      <c r="AW229" s="13" t="s">
        <v>35</v>
      </c>
      <c r="AX229" s="13" t="s">
        <v>74</v>
      </c>
      <c r="AY229" s="157" t="s">
        <v>167</v>
      </c>
    </row>
    <row r="230" spans="2:51" s="13" customFormat="1" ht="11.25">
      <c r="B230" s="156"/>
      <c r="D230" s="150" t="s">
        <v>179</v>
      </c>
      <c r="E230" s="157" t="s">
        <v>19</v>
      </c>
      <c r="F230" s="158" t="s">
        <v>652</v>
      </c>
      <c r="H230" s="159">
        <v>2.88</v>
      </c>
      <c r="I230" s="160"/>
      <c r="L230" s="156"/>
      <c r="M230" s="161"/>
      <c r="T230" s="162"/>
      <c r="AT230" s="157" t="s">
        <v>179</v>
      </c>
      <c r="AU230" s="157" t="s">
        <v>90</v>
      </c>
      <c r="AV230" s="13" t="s">
        <v>90</v>
      </c>
      <c r="AW230" s="13" t="s">
        <v>35</v>
      </c>
      <c r="AX230" s="13" t="s">
        <v>74</v>
      </c>
      <c r="AY230" s="157" t="s">
        <v>167</v>
      </c>
    </row>
    <row r="231" spans="2:51" s="13" customFormat="1" ht="11.25">
      <c r="B231" s="156"/>
      <c r="D231" s="150" t="s">
        <v>179</v>
      </c>
      <c r="E231" s="157" t="s">
        <v>19</v>
      </c>
      <c r="F231" s="158" t="s">
        <v>653</v>
      </c>
      <c r="H231" s="159">
        <v>3.457</v>
      </c>
      <c r="I231" s="160"/>
      <c r="L231" s="156"/>
      <c r="M231" s="161"/>
      <c r="T231" s="162"/>
      <c r="AT231" s="157" t="s">
        <v>179</v>
      </c>
      <c r="AU231" s="157" t="s">
        <v>90</v>
      </c>
      <c r="AV231" s="13" t="s">
        <v>90</v>
      </c>
      <c r="AW231" s="13" t="s">
        <v>35</v>
      </c>
      <c r="AX231" s="13" t="s">
        <v>74</v>
      </c>
      <c r="AY231" s="157" t="s">
        <v>167</v>
      </c>
    </row>
    <row r="232" spans="2:51" s="13" customFormat="1" ht="11.25">
      <c r="B232" s="156"/>
      <c r="D232" s="150" t="s">
        <v>179</v>
      </c>
      <c r="E232" s="157" t="s">
        <v>19</v>
      </c>
      <c r="F232" s="158" t="s">
        <v>654</v>
      </c>
      <c r="H232" s="159">
        <v>3.689</v>
      </c>
      <c r="I232" s="160"/>
      <c r="L232" s="156"/>
      <c r="M232" s="161"/>
      <c r="T232" s="162"/>
      <c r="AT232" s="157" t="s">
        <v>179</v>
      </c>
      <c r="AU232" s="157" t="s">
        <v>90</v>
      </c>
      <c r="AV232" s="13" t="s">
        <v>90</v>
      </c>
      <c r="AW232" s="13" t="s">
        <v>35</v>
      </c>
      <c r="AX232" s="13" t="s">
        <v>74</v>
      </c>
      <c r="AY232" s="157" t="s">
        <v>167</v>
      </c>
    </row>
    <row r="233" spans="2:51" s="13" customFormat="1" ht="11.25">
      <c r="B233" s="156"/>
      <c r="D233" s="150" t="s">
        <v>179</v>
      </c>
      <c r="E233" s="157" t="s">
        <v>19</v>
      </c>
      <c r="F233" s="158" t="s">
        <v>655</v>
      </c>
      <c r="H233" s="159">
        <v>1.767</v>
      </c>
      <c r="I233" s="160"/>
      <c r="L233" s="156"/>
      <c r="M233" s="161"/>
      <c r="T233" s="162"/>
      <c r="AT233" s="157" t="s">
        <v>179</v>
      </c>
      <c r="AU233" s="157" t="s">
        <v>90</v>
      </c>
      <c r="AV233" s="13" t="s">
        <v>90</v>
      </c>
      <c r="AW233" s="13" t="s">
        <v>35</v>
      </c>
      <c r="AX233" s="13" t="s">
        <v>74</v>
      </c>
      <c r="AY233" s="157" t="s">
        <v>167</v>
      </c>
    </row>
    <row r="234" spans="2:51" s="13" customFormat="1" ht="11.25">
      <c r="B234" s="156"/>
      <c r="D234" s="150" t="s">
        <v>179</v>
      </c>
      <c r="E234" s="157" t="s">
        <v>19</v>
      </c>
      <c r="F234" s="158" t="s">
        <v>656</v>
      </c>
      <c r="H234" s="159">
        <v>1.705</v>
      </c>
      <c r="I234" s="160"/>
      <c r="L234" s="156"/>
      <c r="M234" s="161"/>
      <c r="T234" s="162"/>
      <c r="AT234" s="157" t="s">
        <v>179</v>
      </c>
      <c r="AU234" s="157" t="s">
        <v>90</v>
      </c>
      <c r="AV234" s="13" t="s">
        <v>90</v>
      </c>
      <c r="AW234" s="13" t="s">
        <v>35</v>
      </c>
      <c r="AX234" s="13" t="s">
        <v>74</v>
      </c>
      <c r="AY234" s="157" t="s">
        <v>167</v>
      </c>
    </row>
    <row r="235" spans="2:51" s="15" customFormat="1" ht="11.25">
      <c r="B235" s="173"/>
      <c r="D235" s="150" t="s">
        <v>179</v>
      </c>
      <c r="E235" s="174" t="s">
        <v>19</v>
      </c>
      <c r="F235" s="175" t="s">
        <v>536</v>
      </c>
      <c r="H235" s="176">
        <v>120.44799999999996</v>
      </c>
      <c r="I235" s="177"/>
      <c r="L235" s="173"/>
      <c r="M235" s="178"/>
      <c r="T235" s="179"/>
      <c r="AT235" s="174" t="s">
        <v>179</v>
      </c>
      <c r="AU235" s="174" t="s">
        <v>90</v>
      </c>
      <c r="AV235" s="15" t="s">
        <v>103</v>
      </c>
      <c r="AW235" s="15" t="s">
        <v>35</v>
      </c>
      <c r="AX235" s="15" t="s">
        <v>74</v>
      </c>
      <c r="AY235" s="174" t="s">
        <v>167</v>
      </c>
    </row>
    <row r="236" spans="2:51" s="13" customFormat="1" ht="11.25">
      <c r="B236" s="156"/>
      <c r="D236" s="150" t="s">
        <v>179</v>
      </c>
      <c r="E236" s="157" t="s">
        <v>19</v>
      </c>
      <c r="F236" s="158" t="s">
        <v>657</v>
      </c>
      <c r="H236" s="159">
        <v>120.448</v>
      </c>
      <c r="I236" s="160"/>
      <c r="L236" s="156"/>
      <c r="M236" s="161"/>
      <c r="T236" s="162"/>
      <c r="AT236" s="157" t="s">
        <v>179</v>
      </c>
      <c r="AU236" s="157" t="s">
        <v>90</v>
      </c>
      <c r="AV236" s="13" t="s">
        <v>90</v>
      </c>
      <c r="AW236" s="13" t="s">
        <v>35</v>
      </c>
      <c r="AX236" s="13" t="s">
        <v>74</v>
      </c>
      <c r="AY236" s="157" t="s">
        <v>167</v>
      </c>
    </row>
    <row r="237" spans="2:51" s="14" customFormat="1" ht="11.25">
      <c r="B237" s="163"/>
      <c r="D237" s="150" t="s">
        <v>179</v>
      </c>
      <c r="E237" s="164" t="s">
        <v>19</v>
      </c>
      <c r="F237" s="165" t="s">
        <v>200</v>
      </c>
      <c r="H237" s="166">
        <v>240.89599999999996</v>
      </c>
      <c r="I237" s="167"/>
      <c r="L237" s="163"/>
      <c r="M237" s="168"/>
      <c r="T237" s="169"/>
      <c r="AT237" s="164" t="s">
        <v>179</v>
      </c>
      <c r="AU237" s="164" t="s">
        <v>90</v>
      </c>
      <c r="AV237" s="14" t="s">
        <v>175</v>
      </c>
      <c r="AW237" s="14" t="s">
        <v>35</v>
      </c>
      <c r="AX237" s="14" t="s">
        <v>82</v>
      </c>
      <c r="AY237" s="164" t="s">
        <v>167</v>
      </c>
    </row>
    <row r="238" spans="2:65" s="1" customFormat="1" ht="21.75" customHeight="1">
      <c r="B238" s="33"/>
      <c r="C238" s="132" t="s">
        <v>355</v>
      </c>
      <c r="D238" s="132" t="s">
        <v>170</v>
      </c>
      <c r="E238" s="133" t="s">
        <v>658</v>
      </c>
      <c r="F238" s="134" t="s">
        <v>659</v>
      </c>
      <c r="G238" s="135" t="s">
        <v>173</v>
      </c>
      <c r="H238" s="136">
        <v>743.8</v>
      </c>
      <c r="I238" s="137"/>
      <c r="J238" s="138">
        <f>ROUND(I238*H238,2)</f>
        <v>0</v>
      </c>
      <c r="K238" s="134" t="s">
        <v>174</v>
      </c>
      <c r="L238" s="33"/>
      <c r="M238" s="139" t="s">
        <v>19</v>
      </c>
      <c r="N238" s="140" t="s">
        <v>46</v>
      </c>
      <c r="P238" s="141">
        <f>O238*H238</f>
        <v>0</v>
      </c>
      <c r="Q238" s="141">
        <v>0</v>
      </c>
      <c r="R238" s="141">
        <f>Q238*H238</f>
        <v>0</v>
      </c>
      <c r="S238" s="141">
        <v>0</v>
      </c>
      <c r="T238" s="142">
        <f>S238*H238</f>
        <v>0</v>
      </c>
      <c r="AR238" s="143" t="s">
        <v>175</v>
      </c>
      <c r="AT238" s="143" t="s">
        <v>170</v>
      </c>
      <c r="AU238" s="143" t="s">
        <v>90</v>
      </c>
      <c r="AY238" s="18" t="s">
        <v>167</v>
      </c>
      <c r="BE238" s="144">
        <f>IF(N238="základní",J238,0)</f>
        <v>0</v>
      </c>
      <c r="BF238" s="144">
        <f>IF(N238="snížená",J238,0)</f>
        <v>0</v>
      </c>
      <c r="BG238" s="144">
        <f>IF(N238="zákl. přenesená",J238,0)</f>
        <v>0</v>
      </c>
      <c r="BH238" s="144">
        <f>IF(N238="sníž. přenesená",J238,0)</f>
        <v>0</v>
      </c>
      <c r="BI238" s="144">
        <f>IF(N238="nulová",J238,0)</f>
        <v>0</v>
      </c>
      <c r="BJ238" s="18" t="s">
        <v>90</v>
      </c>
      <c r="BK238" s="144">
        <f>ROUND(I238*H238,2)</f>
        <v>0</v>
      </c>
      <c r="BL238" s="18" t="s">
        <v>175</v>
      </c>
      <c r="BM238" s="143" t="s">
        <v>660</v>
      </c>
    </row>
    <row r="239" spans="2:47" s="1" customFormat="1" ht="11.25">
      <c r="B239" s="33"/>
      <c r="D239" s="145" t="s">
        <v>177</v>
      </c>
      <c r="F239" s="146" t="s">
        <v>661</v>
      </c>
      <c r="I239" s="147"/>
      <c r="L239" s="33"/>
      <c r="M239" s="148"/>
      <c r="T239" s="54"/>
      <c r="AT239" s="18" t="s">
        <v>177</v>
      </c>
      <c r="AU239" s="18" t="s">
        <v>90</v>
      </c>
    </row>
    <row r="240" spans="2:51" s="13" customFormat="1" ht="11.25">
      <c r="B240" s="156"/>
      <c r="D240" s="150" t="s">
        <v>179</v>
      </c>
      <c r="E240" s="157" t="s">
        <v>19</v>
      </c>
      <c r="F240" s="158" t="s">
        <v>662</v>
      </c>
      <c r="H240" s="159">
        <v>759.2</v>
      </c>
      <c r="I240" s="160"/>
      <c r="L240" s="156"/>
      <c r="M240" s="161"/>
      <c r="T240" s="162"/>
      <c r="AT240" s="157" t="s">
        <v>179</v>
      </c>
      <c r="AU240" s="157" t="s">
        <v>90</v>
      </c>
      <c r="AV240" s="13" t="s">
        <v>90</v>
      </c>
      <c r="AW240" s="13" t="s">
        <v>35</v>
      </c>
      <c r="AX240" s="13" t="s">
        <v>74</v>
      </c>
      <c r="AY240" s="157" t="s">
        <v>167</v>
      </c>
    </row>
    <row r="241" spans="2:51" s="13" customFormat="1" ht="11.25">
      <c r="B241" s="156"/>
      <c r="D241" s="150" t="s">
        <v>179</v>
      </c>
      <c r="E241" s="157" t="s">
        <v>19</v>
      </c>
      <c r="F241" s="158" t="s">
        <v>663</v>
      </c>
      <c r="H241" s="159">
        <v>-15.4</v>
      </c>
      <c r="I241" s="160"/>
      <c r="L241" s="156"/>
      <c r="M241" s="161"/>
      <c r="T241" s="162"/>
      <c r="AT241" s="157" t="s">
        <v>179</v>
      </c>
      <c r="AU241" s="157" t="s">
        <v>90</v>
      </c>
      <c r="AV241" s="13" t="s">
        <v>90</v>
      </c>
      <c r="AW241" s="13" t="s">
        <v>35</v>
      </c>
      <c r="AX241" s="13" t="s">
        <v>74</v>
      </c>
      <c r="AY241" s="157" t="s">
        <v>167</v>
      </c>
    </row>
    <row r="242" spans="2:51" s="14" customFormat="1" ht="11.25">
      <c r="B242" s="163"/>
      <c r="D242" s="150" t="s">
        <v>179</v>
      </c>
      <c r="E242" s="164" t="s">
        <v>19</v>
      </c>
      <c r="F242" s="165" t="s">
        <v>200</v>
      </c>
      <c r="H242" s="166">
        <v>743.8000000000001</v>
      </c>
      <c r="I242" s="167"/>
      <c r="L242" s="163"/>
      <c r="M242" s="168"/>
      <c r="T242" s="169"/>
      <c r="AT242" s="164" t="s">
        <v>179</v>
      </c>
      <c r="AU242" s="164" t="s">
        <v>90</v>
      </c>
      <c r="AV242" s="14" t="s">
        <v>175</v>
      </c>
      <c r="AW242" s="14" t="s">
        <v>35</v>
      </c>
      <c r="AX242" s="14" t="s">
        <v>82</v>
      </c>
      <c r="AY242" s="164" t="s">
        <v>167</v>
      </c>
    </row>
    <row r="243" spans="2:65" s="1" customFormat="1" ht="21.75" customHeight="1">
      <c r="B243" s="33"/>
      <c r="C243" s="132" t="s">
        <v>365</v>
      </c>
      <c r="D243" s="132" t="s">
        <v>170</v>
      </c>
      <c r="E243" s="133" t="s">
        <v>664</v>
      </c>
      <c r="F243" s="134" t="s">
        <v>665</v>
      </c>
      <c r="G243" s="135" t="s">
        <v>218</v>
      </c>
      <c r="H243" s="136">
        <v>40.143</v>
      </c>
      <c r="I243" s="137"/>
      <c r="J243" s="138">
        <f>ROUND(I243*H243,2)</f>
        <v>0</v>
      </c>
      <c r="K243" s="134" t="s">
        <v>174</v>
      </c>
      <c r="L243" s="33"/>
      <c r="M243" s="139" t="s">
        <v>19</v>
      </c>
      <c r="N243" s="140" t="s">
        <v>46</v>
      </c>
      <c r="P243" s="141">
        <f>O243*H243</f>
        <v>0</v>
      </c>
      <c r="Q243" s="141">
        <v>2.30102</v>
      </c>
      <c r="R243" s="141">
        <f>Q243*H243</f>
        <v>92.36984586</v>
      </c>
      <c r="S243" s="141">
        <v>0</v>
      </c>
      <c r="T243" s="142">
        <f>S243*H243</f>
        <v>0</v>
      </c>
      <c r="AR243" s="143" t="s">
        <v>175</v>
      </c>
      <c r="AT243" s="143" t="s">
        <v>170</v>
      </c>
      <c r="AU243" s="143" t="s">
        <v>90</v>
      </c>
      <c r="AY243" s="18" t="s">
        <v>167</v>
      </c>
      <c r="BE243" s="144">
        <f>IF(N243="základní",J243,0)</f>
        <v>0</v>
      </c>
      <c r="BF243" s="144">
        <f>IF(N243="snížená",J243,0)</f>
        <v>0</v>
      </c>
      <c r="BG243" s="144">
        <f>IF(N243="zákl. přenesená",J243,0)</f>
        <v>0</v>
      </c>
      <c r="BH243" s="144">
        <f>IF(N243="sníž. přenesená",J243,0)</f>
        <v>0</v>
      </c>
      <c r="BI243" s="144">
        <f>IF(N243="nulová",J243,0)</f>
        <v>0</v>
      </c>
      <c r="BJ243" s="18" t="s">
        <v>90</v>
      </c>
      <c r="BK243" s="144">
        <f>ROUND(I243*H243,2)</f>
        <v>0</v>
      </c>
      <c r="BL243" s="18" t="s">
        <v>175</v>
      </c>
      <c r="BM243" s="143" t="s">
        <v>666</v>
      </c>
    </row>
    <row r="244" spans="2:47" s="1" customFormat="1" ht="11.25">
      <c r="B244" s="33"/>
      <c r="D244" s="145" t="s">
        <v>177</v>
      </c>
      <c r="F244" s="146" t="s">
        <v>667</v>
      </c>
      <c r="I244" s="147"/>
      <c r="L244" s="33"/>
      <c r="M244" s="148"/>
      <c r="T244" s="54"/>
      <c r="AT244" s="18" t="s">
        <v>177</v>
      </c>
      <c r="AU244" s="18" t="s">
        <v>90</v>
      </c>
    </row>
    <row r="245" spans="2:51" s="12" customFormat="1" ht="11.25">
      <c r="B245" s="149"/>
      <c r="D245" s="150" t="s">
        <v>179</v>
      </c>
      <c r="E245" s="151" t="s">
        <v>19</v>
      </c>
      <c r="F245" s="152" t="s">
        <v>668</v>
      </c>
      <c r="H245" s="151" t="s">
        <v>19</v>
      </c>
      <c r="I245" s="153"/>
      <c r="L245" s="149"/>
      <c r="M245" s="154"/>
      <c r="T245" s="155"/>
      <c r="AT245" s="151" t="s">
        <v>179</v>
      </c>
      <c r="AU245" s="151" t="s">
        <v>90</v>
      </c>
      <c r="AV245" s="12" t="s">
        <v>82</v>
      </c>
      <c r="AW245" s="12" t="s">
        <v>35</v>
      </c>
      <c r="AX245" s="12" t="s">
        <v>74</v>
      </c>
      <c r="AY245" s="151" t="s">
        <v>167</v>
      </c>
    </row>
    <row r="246" spans="2:51" s="13" customFormat="1" ht="11.25">
      <c r="B246" s="156"/>
      <c r="D246" s="150" t="s">
        <v>179</v>
      </c>
      <c r="E246" s="157" t="s">
        <v>19</v>
      </c>
      <c r="F246" s="158" t="s">
        <v>669</v>
      </c>
      <c r="H246" s="159">
        <v>16.577</v>
      </c>
      <c r="I246" s="160"/>
      <c r="L246" s="156"/>
      <c r="M246" s="161"/>
      <c r="T246" s="162"/>
      <c r="AT246" s="157" t="s">
        <v>179</v>
      </c>
      <c r="AU246" s="157" t="s">
        <v>90</v>
      </c>
      <c r="AV246" s="13" t="s">
        <v>90</v>
      </c>
      <c r="AW246" s="13" t="s">
        <v>35</v>
      </c>
      <c r="AX246" s="13" t="s">
        <v>74</v>
      </c>
      <c r="AY246" s="157" t="s">
        <v>167</v>
      </c>
    </row>
    <row r="247" spans="2:51" s="12" customFormat="1" ht="11.25">
      <c r="B247" s="149"/>
      <c r="D247" s="150" t="s">
        <v>179</v>
      </c>
      <c r="E247" s="151" t="s">
        <v>19</v>
      </c>
      <c r="F247" s="152" t="s">
        <v>670</v>
      </c>
      <c r="H247" s="151" t="s">
        <v>19</v>
      </c>
      <c r="I247" s="153"/>
      <c r="L247" s="149"/>
      <c r="M247" s="154"/>
      <c r="T247" s="155"/>
      <c r="AT247" s="151" t="s">
        <v>179</v>
      </c>
      <c r="AU247" s="151" t="s">
        <v>90</v>
      </c>
      <c r="AV247" s="12" t="s">
        <v>82</v>
      </c>
      <c r="AW247" s="12" t="s">
        <v>35</v>
      </c>
      <c r="AX247" s="12" t="s">
        <v>74</v>
      </c>
      <c r="AY247" s="151" t="s">
        <v>167</v>
      </c>
    </row>
    <row r="248" spans="2:51" s="13" customFormat="1" ht="11.25">
      <c r="B248" s="156"/>
      <c r="D248" s="150" t="s">
        <v>179</v>
      </c>
      <c r="E248" s="157" t="s">
        <v>19</v>
      </c>
      <c r="F248" s="158" t="s">
        <v>671</v>
      </c>
      <c r="H248" s="159">
        <v>23.566</v>
      </c>
      <c r="I248" s="160"/>
      <c r="L248" s="156"/>
      <c r="M248" s="161"/>
      <c r="T248" s="162"/>
      <c r="AT248" s="157" t="s">
        <v>179</v>
      </c>
      <c r="AU248" s="157" t="s">
        <v>90</v>
      </c>
      <c r="AV248" s="13" t="s">
        <v>90</v>
      </c>
      <c r="AW248" s="13" t="s">
        <v>35</v>
      </c>
      <c r="AX248" s="13" t="s">
        <v>74</v>
      </c>
      <c r="AY248" s="157" t="s">
        <v>167</v>
      </c>
    </row>
    <row r="249" spans="2:51" s="14" customFormat="1" ht="11.25">
      <c r="B249" s="163"/>
      <c r="D249" s="150" t="s">
        <v>179</v>
      </c>
      <c r="E249" s="164" t="s">
        <v>19</v>
      </c>
      <c r="F249" s="165" t="s">
        <v>200</v>
      </c>
      <c r="H249" s="166">
        <v>40.143</v>
      </c>
      <c r="I249" s="167"/>
      <c r="L249" s="163"/>
      <c r="M249" s="168"/>
      <c r="T249" s="169"/>
      <c r="AT249" s="164" t="s">
        <v>179</v>
      </c>
      <c r="AU249" s="164" t="s">
        <v>90</v>
      </c>
      <c r="AV249" s="14" t="s">
        <v>175</v>
      </c>
      <c r="AW249" s="14" t="s">
        <v>35</v>
      </c>
      <c r="AX249" s="14" t="s">
        <v>82</v>
      </c>
      <c r="AY249" s="164" t="s">
        <v>167</v>
      </c>
    </row>
    <row r="250" spans="2:65" s="1" customFormat="1" ht="24.2" customHeight="1">
      <c r="B250" s="33"/>
      <c r="C250" s="132" t="s">
        <v>379</v>
      </c>
      <c r="D250" s="132" t="s">
        <v>170</v>
      </c>
      <c r="E250" s="133" t="s">
        <v>672</v>
      </c>
      <c r="F250" s="134" t="s">
        <v>673</v>
      </c>
      <c r="G250" s="135" t="s">
        <v>218</v>
      </c>
      <c r="H250" s="136">
        <v>40.143</v>
      </c>
      <c r="I250" s="137"/>
      <c r="J250" s="138">
        <f>ROUND(I250*H250,2)</f>
        <v>0</v>
      </c>
      <c r="K250" s="134" t="s">
        <v>174</v>
      </c>
      <c r="L250" s="33"/>
      <c r="M250" s="139" t="s">
        <v>19</v>
      </c>
      <c r="N250" s="140" t="s">
        <v>46</v>
      </c>
      <c r="P250" s="141">
        <f>O250*H250</f>
        <v>0</v>
      </c>
      <c r="Q250" s="141">
        <v>0</v>
      </c>
      <c r="R250" s="141">
        <f>Q250*H250</f>
        <v>0</v>
      </c>
      <c r="S250" s="141">
        <v>0</v>
      </c>
      <c r="T250" s="142">
        <f>S250*H250</f>
        <v>0</v>
      </c>
      <c r="AR250" s="143" t="s">
        <v>175</v>
      </c>
      <c r="AT250" s="143" t="s">
        <v>170</v>
      </c>
      <c r="AU250" s="143" t="s">
        <v>90</v>
      </c>
      <c r="AY250" s="18" t="s">
        <v>167</v>
      </c>
      <c r="BE250" s="144">
        <f>IF(N250="základní",J250,0)</f>
        <v>0</v>
      </c>
      <c r="BF250" s="144">
        <f>IF(N250="snížená",J250,0)</f>
        <v>0</v>
      </c>
      <c r="BG250" s="144">
        <f>IF(N250="zákl. přenesená",J250,0)</f>
        <v>0</v>
      </c>
      <c r="BH250" s="144">
        <f>IF(N250="sníž. přenesená",J250,0)</f>
        <v>0</v>
      </c>
      <c r="BI250" s="144">
        <f>IF(N250="nulová",J250,0)</f>
        <v>0</v>
      </c>
      <c r="BJ250" s="18" t="s">
        <v>90</v>
      </c>
      <c r="BK250" s="144">
        <f>ROUND(I250*H250,2)</f>
        <v>0</v>
      </c>
      <c r="BL250" s="18" t="s">
        <v>175</v>
      </c>
      <c r="BM250" s="143" t="s">
        <v>674</v>
      </c>
    </row>
    <row r="251" spans="2:47" s="1" customFormat="1" ht="11.25">
      <c r="B251" s="33"/>
      <c r="D251" s="145" t="s">
        <v>177</v>
      </c>
      <c r="F251" s="146" t="s">
        <v>675</v>
      </c>
      <c r="I251" s="147"/>
      <c r="L251" s="33"/>
      <c r="M251" s="148"/>
      <c r="T251" s="54"/>
      <c r="AT251" s="18" t="s">
        <v>177</v>
      </c>
      <c r="AU251" s="18" t="s">
        <v>90</v>
      </c>
    </row>
    <row r="252" spans="2:65" s="1" customFormat="1" ht="16.5" customHeight="1">
      <c r="B252" s="33"/>
      <c r="C252" s="132" t="s">
        <v>386</v>
      </c>
      <c r="D252" s="132" t="s">
        <v>170</v>
      </c>
      <c r="E252" s="133" t="s">
        <v>676</v>
      </c>
      <c r="F252" s="134" t="s">
        <v>677</v>
      </c>
      <c r="G252" s="135" t="s">
        <v>389</v>
      </c>
      <c r="H252" s="136">
        <v>1.18</v>
      </c>
      <c r="I252" s="137"/>
      <c r="J252" s="138">
        <f>ROUND(I252*H252,2)</f>
        <v>0</v>
      </c>
      <c r="K252" s="134" t="s">
        <v>174</v>
      </c>
      <c r="L252" s="33"/>
      <c r="M252" s="139" t="s">
        <v>19</v>
      </c>
      <c r="N252" s="140" t="s">
        <v>46</v>
      </c>
      <c r="P252" s="141">
        <f>O252*H252</f>
        <v>0</v>
      </c>
      <c r="Q252" s="141">
        <v>1.06277</v>
      </c>
      <c r="R252" s="141">
        <f>Q252*H252</f>
        <v>1.2540685999999999</v>
      </c>
      <c r="S252" s="141">
        <v>0</v>
      </c>
      <c r="T252" s="142">
        <f>S252*H252</f>
        <v>0</v>
      </c>
      <c r="AR252" s="143" t="s">
        <v>175</v>
      </c>
      <c r="AT252" s="143" t="s">
        <v>170</v>
      </c>
      <c r="AU252" s="143" t="s">
        <v>90</v>
      </c>
      <c r="AY252" s="18" t="s">
        <v>167</v>
      </c>
      <c r="BE252" s="144">
        <f>IF(N252="základní",J252,0)</f>
        <v>0</v>
      </c>
      <c r="BF252" s="144">
        <f>IF(N252="snížená",J252,0)</f>
        <v>0</v>
      </c>
      <c r="BG252" s="144">
        <f>IF(N252="zákl. přenesená",J252,0)</f>
        <v>0</v>
      </c>
      <c r="BH252" s="144">
        <f>IF(N252="sníž. přenesená",J252,0)</f>
        <v>0</v>
      </c>
      <c r="BI252" s="144">
        <f>IF(N252="nulová",J252,0)</f>
        <v>0</v>
      </c>
      <c r="BJ252" s="18" t="s">
        <v>90</v>
      </c>
      <c r="BK252" s="144">
        <f>ROUND(I252*H252,2)</f>
        <v>0</v>
      </c>
      <c r="BL252" s="18" t="s">
        <v>175</v>
      </c>
      <c r="BM252" s="143" t="s">
        <v>678</v>
      </c>
    </row>
    <row r="253" spans="2:47" s="1" customFormat="1" ht="11.25">
      <c r="B253" s="33"/>
      <c r="D253" s="145" t="s">
        <v>177</v>
      </c>
      <c r="F253" s="146" t="s">
        <v>679</v>
      </c>
      <c r="I253" s="147"/>
      <c r="L253" s="33"/>
      <c r="M253" s="148"/>
      <c r="T253" s="54"/>
      <c r="AT253" s="18" t="s">
        <v>177</v>
      </c>
      <c r="AU253" s="18" t="s">
        <v>90</v>
      </c>
    </row>
    <row r="254" spans="2:51" s="12" customFormat="1" ht="11.25">
      <c r="B254" s="149"/>
      <c r="D254" s="150" t="s">
        <v>179</v>
      </c>
      <c r="E254" s="151" t="s">
        <v>19</v>
      </c>
      <c r="F254" s="152" t="s">
        <v>680</v>
      </c>
      <c r="H254" s="151" t="s">
        <v>19</v>
      </c>
      <c r="I254" s="153"/>
      <c r="L254" s="149"/>
      <c r="M254" s="154"/>
      <c r="T254" s="155"/>
      <c r="AT254" s="151" t="s">
        <v>179</v>
      </c>
      <c r="AU254" s="151" t="s">
        <v>90</v>
      </c>
      <c r="AV254" s="12" t="s">
        <v>82</v>
      </c>
      <c r="AW254" s="12" t="s">
        <v>35</v>
      </c>
      <c r="AX254" s="12" t="s">
        <v>74</v>
      </c>
      <c r="AY254" s="151" t="s">
        <v>167</v>
      </c>
    </row>
    <row r="255" spans="2:51" s="12" customFormat="1" ht="11.25">
      <c r="B255" s="149"/>
      <c r="D255" s="150" t="s">
        <v>179</v>
      </c>
      <c r="E255" s="151" t="s">
        <v>19</v>
      </c>
      <c r="F255" s="152" t="s">
        <v>681</v>
      </c>
      <c r="H255" s="151" t="s">
        <v>19</v>
      </c>
      <c r="I255" s="153"/>
      <c r="L255" s="149"/>
      <c r="M255" s="154"/>
      <c r="T255" s="155"/>
      <c r="AT255" s="151" t="s">
        <v>179</v>
      </c>
      <c r="AU255" s="151" t="s">
        <v>90</v>
      </c>
      <c r="AV255" s="12" t="s">
        <v>82</v>
      </c>
      <c r="AW255" s="12" t="s">
        <v>35</v>
      </c>
      <c r="AX255" s="12" t="s">
        <v>74</v>
      </c>
      <c r="AY255" s="151" t="s">
        <v>167</v>
      </c>
    </row>
    <row r="256" spans="2:51" s="13" customFormat="1" ht="11.25">
      <c r="B256" s="156"/>
      <c r="D256" s="150" t="s">
        <v>179</v>
      </c>
      <c r="E256" s="157" t="s">
        <v>19</v>
      </c>
      <c r="F256" s="158" t="s">
        <v>682</v>
      </c>
      <c r="H256" s="159">
        <v>0.448</v>
      </c>
      <c r="I256" s="160"/>
      <c r="L256" s="156"/>
      <c r="M256" s="161"/>
      <c r="T256" s="162"/>
      <c r="AT256" s="157" t="s">
        <v>179</v>
      </c>
      <c r="AU256" s="157" t="s">
        <v>90</v>
      </c>
      <c r="AV256" s="13" t="s">
        <v>90</v>
      </c>
      <c r="AW256" s="13" t="s">
        <v>35</v>
      </c>
      <c r="AX256" s="13" t="s">
        <v>74</v>
      </c>
      <c r="AY256" s="157" t="s">
        <v>167</v>
      </c>
    </row>
    <row r="257" spans="2:51" s="12" customFormat="1" ht="11.25">
      <c r="B257" s="149"/>
      <c r="D257" s="150" t="s">
        <v>179</v>
      </c>
      <c r="E257" s="151" t="s">
        <v>19</v>
      </c>
      <c r="F257" s="152" t="s">
        <v>683</v>
      </c>
      <c r="H257" s="151" t="s">
        <v>19</v>
      </c>
      <c r="I257" s="153"/>
      <c r="L257" s="149"/>
      <c r="M257" s="154"/>
      <c r="T257" s="155"/>
      <c r="AT257" s="151" t="s">
        <v>179</v>
      </c>
      <c r="AU257" s="151" t="s">
        <v>90</v>
      </c>
      <c r="AV257" s="12" t="s">
        <v>82</v>
      </c>
      <c r="AW257" s="12" t="s">
        <v>35</v>
      </c>
      <c r="AX257" s="12" t="s">
        <v>74</v>
      </c>
      <c r="AY257" s="151" t="s">
        <v>167</v>
      </c>
    </row>
    <row r="258" spans="2:51" s="13" customFormat="1" ht="11.25">
      <c r="B258" s="156"/>
      <c r="D258" s="150" t="s">
        <v>179</v>
      </c>
      <c r="E258" s="157" t="s">
        <v>19</v>
      </c>
      <c r="F258" s="158" t="s">
        <v>684</v>
      </c>
      <c r="H258" s="159">
        <v>0.578</v>
      </c>
      <c r="I258" s="160"/>
      <c r="L258" s="156"/>
      <c r="M258" s="161"/>
      <c r="T258" s="162"/>
      <c r="AT258" s="157" t="s">
        <v>179</v>
      </c>
      <c r="AU258" s="157" t="s">
        <v>90</v>
      </c>
      <c r="AV258" s="13" t="s">
        <v>90</v>
      </c>
      <c r="AW258" s="13" t="s">
        <v>35</v>
      </c>
      <c r="AX258" s="13" t="s">
        <v>74</v>
      </c>
      <c r="AY258" s="157" t="s">
        <v>167</v>
      </c>
    </row>
    <row r="259" spans="2:51" s="15" customFormat="1" ht="11.25">
      <c r="B259" s="173"/>
      <c r="D259" s="150" t="s">
        <v>179</v>
      </c>
      <c r="E259" s="174" t="s">
        <v>19</v>
      </c>
      <c r="F259" s="175" t="s">
        <v>536</v>
      </c>
      <c r="H259" s="176">
        <v>1.026</v>
      </c>
      <c r="I259" s="177"/>
      <c r="L259" s="173"/>
      <c r="M259" s="178"/>
      <c r="T259" s="179"/>
      <c r="AT259" s="174" t="s">
        <v>179</v>
      </c>
      <c r="AU259" s="174" t="s">
        <v>90</v>
      </c>
      <c r="AV259" s="15" t="s">
        <v>103</v>
      </c>
      <c r="AW259" s="15" t="s">
        <v>35</v>
      </c>
      <c r="AX259" s="15" t="s">
        <v>74</v>
      </c>
      <c r="AY259" s="174" t="s">
        <v>167</v>
      </c>
    </row>
    <row r="260" spans="2:51" s="12" customFormat="1" ht="11.25">
      <c r="B260" s="149"/>
      <c r="D260" s="150" t="s">
        <v>179</v>
      </c>
      <c r="E260" s="151" t="s">
        <v>19</v>
      </c>
      <c r="F260" s="152" t="s">
        <v>685</v>
      </c>
      <c r="H260" s="151" t="s">
        <v>19</v>
      </c>
      <c r="I260" s="153"/>
      <c r="L260" s="149"/>
      <c r="M260" s="154"/>
      <c r="T260" s="155"/>
      <c r="AT260" s="151" t="s">
        <v>179</v>
      </c>
      <c r="AU260" s="151" t="s">
        <v>90</v>
      </c>
      <c r="AV260" s="12" t="s">
        <v>82</v>
      </c>
      <c r="AW260" s="12" t="s">
        <v>35</v>
      </c>
      <c r="AX260" s="12" t="s">
        <v>74</v>
      </c>
      <c r="AY260" s="151" t="s">
        <v>167</v>
      </c>
    </row>
    <row r="261" spans="2:51" s="13" customFormat="1" ht="11.25">
      <c r="B261" s="156"/>
      <c r="D261" s="150" t="s">
        <v>179</v>
      </c>
      <c r="E261" s="157" t="s">
        <v>19</v>
      </c>
      <c r="F261" s="158" t="s">
        <v>686</v>
      </c>
      <c r="H261" s="159">
        <v>0.154</v>
      </c>
      <c r="I261" s="160"/>
      <c r="L261" s="156"/>
      <c r="M261" s="161"/>
      <c r="T261" s="162"/>
      <c r="AT261" s="157" t="s">
        <v>179</v>
      </c>
      <c r="AU261" s="157" t="s">
        <v>90</v>
      </c>
      <c r="AV261" s="13" t="s">
        <v>90</v>
      </c>
      <c r="AW261" s="13" t="s">
        <v>35</v>
      </c>
      <c r="AX261" s="13" t="s">
        <v>74</v>
      </c>
      <c r="AY261" s="157" t="s">
        <v>167</v>
      </c>
    </row>
    <row r="262" spans="2:51" s="14" customFormat="1" ht="11.25">
      <c r="B262" s="163"/>
      <c r="D262" s="150" t="s">
        <v>179</v>
      </c>
      <c r="E262" s="164" t="s">
        <v>19</v>
      </c>
      <c r="F262" s="165" t="s">
        <v>200</v>
      </c>
      <c r="H262" s="166">
        <v>1.18</v>
      </c>
      <c r="I262" s="167"/>
      <c r="L262" s="163"/>
      <c r="M262" s="168"/>
      <c r="T262" s="169"/>
      <c r="AT262" s="164" t="s">
        <v>179</v>
      </c>
      <c r="AU262" s="164" t="s">
        <v>90</v>
      </c>
      <c r="AV262" s="14" t="s">
        <v>175</v>
      </c>
      <c r="AW262" s="14" t="s">
        <v>35</v>
      </c>
      <c r="AX262" s="14" t="s">
        <v>82</v>
      </c>
      <c r="AY262" s="164" t="s">
        <v>167</v>
      </c>
    </row>
    <row r="263" spans="2:65" s="1" customFormat="1" ht="21.75" customHeight="1">
      <c r="B263" s="33"/>
      <c r="C263" s="132" t="s">
        <v>392</v>
      </c>
      <c r="D263" s="132" t="s">
        <v>170</v>
      </c>
      <c r="E263" s="133" t="s">
        <v>687</v>
      </c>
      <c r="F263" s="134" t="s">
        <v>688</v>
      </c>
      <c r="G263" s="135" t="s">
        <v>368</v>
      </c>
      <c r="H263" s="136">
        <v>918.6</v>
      </c>
      <c r="I263" s="137"/>
      <c r="J263" s="138">
        <f>ROUND(I263*H263,2)</f>
        <v>0</v>
      </c>
      <c r="K263" s="134" t="s">
        <v>19</v>
      </c>
      <c r="L263" s="33"/>
      <c r="M263" s="139" t="s">
        <v>19</v>
      </c>
      <c r="N263" s="140" t="s">
        <v>46</v>
      </c>
      <c r="P263" s="141">
        <f>O263*H263</f>
        <v>0</v>
      </c>
      <c r="Q263" s="141">
        <v>2E-05</v>
      </c>
      <c r="R263" s="141">
        <f>Q263*H263</f>
        <v>0.018372000000000003</v>
      </c>
      <c r="S263" s="141">
        <v>0</v>
      </c>
      <c r="T263" s="142">
        <f>S263*H263</f>
        <v>0</v>
      </c>
      <c r="AR263" s="143" t="s">
        <v>175</v>
      </c>
      <c r="AT263" s="143" t="s">
        <v>170</v>
      </c>
      <c r="AU263" s="143" t="s">
        <v>90</v>
      </c>
      <c r="AY263" s="18" t="s">
        <v>167</v>
      </c>
      <c r="BE263" s="144">
        <f>IF(N263="základní",J263,0)</f>
        <v>0</v>
      </c>
      <c r="BF263" s="144">
        <f>IF(N263="snížená",J263,0)</f>
        <v>0</v>
      </c>
      <c r="BG263" s="144">
        <f>IF(N263="zákl. přenesená",J263,0)</f>
        <v>0</v>
      </c>
      <c r="BH263" s="144">
        <f>IF(N263="sníž. přenesená",J263,0)</f>
        <v>0</v>
      </c>
      <c r="BI263" s="144">
        <f>IF(N263="nulová",J263,0)</f>
        <v>0</v>
      </c>
      <c r="BJ263" s="18" t="s">
        <v>90</v>
      </c>
      <c r="BK263" s="144">
        <f>ROUND(I263*H263,2)</f>
        <v>0</v>
      </c>
      <c r="BL263" s="18" t="s">
        <v>175</v>
      </c>
      <c r="BM263" s="143" t="s">
        <v>689</v>
      </c>
    </row>
    <row r="264" spans="2:51" s="12" customFormat="1" ht="11.25">
      <c r="B264" s="149"/>
      <c r="D264" s="150" t="s">
        <v>179</v>
      </c>
      <c r="E264" s="151" t="s">
        <v>19</v>
      </c>
      <c r="F264" s="152" t="s">
        <v>690</v>
      </c>
      <c r="H264" s="151" t="s">
        <v>19</v>
      </c>
      <c r="I264" s="153"/>
      <c r="L264" s="149"/>
      <c r="M264" s="154"/>
      <c r="T264" s="155"/>
      <c r="AT264" s="151" t="s">
        <v>179</v>
      </c>
      <c r="AU264" s="151" t="s">
        <v>90</v>
      </c>
      <c r="AV264" s="12" t="s">
        <v>82</v>
      </c>
      <c r="AW264" s="12" t="s">
        <v>35</v>
      </c>
      <c r="AX264" s="12" t="s">
        <v>74</v>
      </c>
      <c r="AY264" s="151" t="s">
        <v>167</v>
      </c>
    </row>
    <row r="265" spans="2:51" s="13" customFormat="1" ht="11.25">
      <c r="B265" s="156"/>
      <c r="D265" s="150" t="s">
        <v>179</v>
      </c>
      <c r="E265" s="157" t="s">
        <v>19</v>
      </c>
      <c r="F265" s="158" t="s">
        <v>691</v>
      </c>
      <c r="H265" s="159">
        <v>918.6</v>
      </c>
      <c r="I265" s="160"/>
      <c r="L265" s="156"/>
      <c r="M265" s="161"/>
      <c r="T265" s="162"/>
      <c r="AT265" s="157" t="s">
        <v>179</v>
      </c>
      <c r="AU265" s="157" t="s">
        <v>90</v>
      </c>
      <c r="AV265" s="13" t="s">
        <v>90</v>
      </c>
      <c r="AW265" s="13" t="s">
        <v>35</v>
      </c>
      <c r="AX265" s="13" t="s">
        <v>74</v>
      </c>
      <c r="AY265" s="157" t="s">
        <v>167</v>
      </c>
    </row>
    <row r="266" spans="2:51" s="14" customFormat="1" ht="11.25">
      <c r="B266" s="163"/>
      <c r="D266" s="150" t="s">
        <v>179</v>
      </c>
      <c r="E266" s="164" t="s">
        <v>19</v>
      </c>
      <c r="F266" s="165" t="s">
        <v>200</v>
      </c>
      <c r="H266" s="166">
        <v>918.6</v>
      </c>
      <c r="I266" s="167"/>
      <c r="L266" s="163"/>
      <c r="M266" s="168"/>
      <c r="T266" s="169"/>
      <c r="AT266" s="164" t="s">
        <v>179</v>
      </c>
      <c r="AU266" s="164" t="s">
        <v>90</v>
      </c>
      <c r="AV266" s="14" t="s">
        <v>175</v>
      </c>
      <c r="AW266" s="14" t="s">
        <v>35</v>
      </c>
      <c r="AX266" s="14" t="s">
        <v>82</v>
      </c>
      <c r="AY266" s="164" t="s">
        <v>167</v>
      </c>
    </row>
    <row r="267" spans="2:63" s="11" customFormat="1" ht="22.9" customHeight="1">
      <c r="B267" s="120"/>
      <c r="D267" s="121" t="s">
        <v>73</v>
      </c>
      <c r="E267" s="130" t="s">
        <v>168</v>
      </c>
      <c r="F267" s="130" t="s">
        <v>169</v>
      </c>
      <c r="I267" s="123"/>
      <c r="J267" s="131">
        <f>BK267</f>
        <v>0</v>
      </c>
      <c r="L267" s="120"/>
      <c r="M267" s="125"/>
      <c r="P267" s="126">
        <f>SUM(P268:P287)</f>
        <v>0</v>
      </c>
      <c r="R267" s="126">
        <f>SUM(R268:R287)</f>
        <v>0.0312736</v>
      </c>
      <c r="T267" s="127">
        <f>SUM(T268:T287)</f>
        <v>0</v>
      </c>
      <c r="AR267" s="121" t="s">
        <v>82</v>
      </c>
      <c r="AT267" s="128" t="s">
        <v>73</v>
      </c>
      <c r="AU267" s="128" t="s">
        <v>82</v>
      </c>
      <c r="AY267" s="121" t="s">
        <v>167</v>
      </c>
      <c r="BK267" s="129">
        <f>SUM(BK268:BK287)</f>
        <v>0</v>
      </c>
    </row>
    <row r="268" spans="2:65" s="1" customFormat="1" ht="24.2" customHeight="1">
      <c r="B268" s="33"/>
      <c r="C268" s="132" t="s">
        <v>397</v>
      </c>
      <c r="D268" s="132" t="s">
        <v>170</v>
      </c>
      <c r="E268" s="133" t="s">
        <v>692</v>
      </c>
      <c r="F268" s="134" t="s">
        <v>693</v>
      </c>
      <c r="G268" s="135" t="s">
        <v>368</v>
      </c>
      <c r="H268" s="136">
        <v>28.04</v>
      </c>
      <c r="I268" s="137"/>
      <c r="J268" s="138">
        <f>ROUND(I268*H268,2)</f>
        <v>0</v>
      </c>
      <c r="K268" s="134" t="s">
        <v>19</v>
      </c>
      <c r="L268" s="33"/>
      <c r="M268" s="139" t="s">
        <v>19</v>
      </c>
      <c r="N268" s="140" t="s">
        <v>46</v>
      </c>
      <c r="P268" s="141">
        <f>O268*H268</f>
        <v>0</v>
      </c>
      <c r="Q268" s="141">
        <v>4E-05</v>
      </c>
      <c r="R268" s="141">
        <f>Q268*H268</f>
        <v>0.0011216000000000002</v>
      </c>
      <c r="S268" s="141">
        <v>0</v>
      </c>
      <c r="T268" s="142">
        <f>S268*H268</f>
        <v>0</v>
      </c>
      <c r="AR268" s="143" t="s">
        <v>175</v>
      </c>
      <c r="AT268" s="143" t="s">
        <v>170</v>
      </c>
      <c r="AU268" s="143" t="s">
        <v>90</v>
      </c>
      <c r="AY268" s="18" t="s">
        <v>167</v>
      </c>
      <c r="BE268" s="144">
        <f>IF(N268="základní",J268,0)</f>
        <v>0</v>
      </c>
      <c r="BF268" s="144">
        <f>IF(N268="snížená",J268,0)</f>
        <v>0</v>
      </c>
      <c r="BG268" s="144">
        <f>IF(N268="zákl. přenesená",J268,0)</f>
        <v>0</v>
      </c>
      <c r="BH268" s="144">
        <f>IF(N268="sníž. přenesená",J268,0)</f>
        <v>0</v>
      </c>
      <c r="BI268" s="144">
        <f>IF(N268="nulová",J268,0)</f>
        <v>0</v>
      </c>
      <c r="BJ268" s="18" t="s">
        <v>90</v>
      </c>
      <c r="BK268" s="144">
        <f>ROUND(I268*H268,2)</f>
        <v>0</v>
      </c>
      <c r="BL268" s="18" t="s">
        <v>175</v>
      </c>
      <c r="BM268" s="143" t="s">
        <v>694</v>
      </c>
    </row>
    <row r="269" spans="2:51" s="13" customFormat="1" ht="11.25">
      <c r="B269" s="156"/>
      <c r="D269" s="150" t="s">
        <v>179</v>
      </c>
      <c r="E269" s="157" t="s">
        <v>19</v>
      </c>
      <c r="F269" s="158" t="s">
        <v>695</v>
      </c>
      <c r="H269" s="159">
        <v>28.04</v>
      </c>
      <c r="I269" s="160"/>
      <c r="L269" s="156"/>
      <c r="M269" s="161"/>
      <c r="T269" s="162"/>
      <c r="AT269" s="157" t="s">
        <v>179</v>
      </c>
      <c r="AU269" s="157" t="s">
        <v>90</v>
      </c>
      <c r="AV269" s="13" t="s">
        <v>90</v>
      </c>
      <c r="AW269" s="13" t="s">
        <v>35</v>
      </c>
      <c r="AX269" s="13" t="s">
        <v>74</v>
      </c>
      <c r="AY269" s="157" t="s">
        <v>167</v>
      </c>
    </row>
    <row r="270" spans="2:51" s="14" customFormat="1" ht="11.25">
      <c r="B270" s="163"/>
      <c r="D270" s="150" t="s">
        <v>179</v>
      </c>
      <c r="E270" s="164" t="s">
        <v>19</v>
      </c>
      <c r="F270" s="165" t="s">
        <v>200</v>
      </c>
      <c r="H270" s="166">
        <v>28.04</v>
      </c>
      <c r="I270" s="167"/>
      <c r="L270" s="163"/>
      <c r="M270" s="168"/>
      <c r="T270" s="169"/>
      <c r="AT270" s="164" t="s">
        <v>179</v>
      </c>
      <c r="AU270" s="164" t="s">
        <v>90</v>
      </c>
      <c r="AV270" s="14" t="s">
        <v>175</v>
      </c>
      <c r="AW270" s="14" t="s">
        <v>35</v>
      </c>
      <c r="AX270" s="14" t="s">
        <v>82</v>
      </c>
      <c r="AY270" s="164" t="s">
        <v>167</v>
      </c>
    </row>
    <row r="271" spans="2:65" s="1" customFormat="1" ht="16.5" customHeight="1">
      <c r="B271" s="33"/>
      <c r="C271" s="132" t="s">
        <v>403</v>
      </c>
      <c r="D271" s="132" t="s">
        <v>170</v>
      </c>
      <c r="E271" s="133" t="s">
        <v>696</v>
      </c>
      <c r="F271" s="134" t="s">
        <v>697</v>
      </c>
      <c r="G271" s="135" t="s">
        <v>382</v>
      </c>
      <c r="H271" s="136">
        <v>1</v>
      </c>
      <c r="I271" s="137"/>
      <c r="J271" s="138">
        <f>ROUND(I271*H271,2)</f>
        <v>0</v>
      </c>
      <c r="K271" s="134" t="s">
        <v>19</v>
      </c>
      <c r="L271" s="33"/>
      <c r="M271" s="139" t="s">
        <v>19</v>
      </c>
      <c r="N271" s="140" t="s">
        <v>46</v>
      </c>
      <c r="P271" s="141">
        <f>O271*H271</f>
        <v>0</v>
      </c>
      <c r="Q271" s="141">
        <v>4E-05</v>
      </c>
      <c r="R271" s="141">
        <f>Q271*H271</f>
        <v>4E-05</v>
      </c>
      <c r="S271" s="141">
        <v>0</v>
      </c>
      <c r="T271" s="142">
        <f>S271*H271</f>
        <v>0</v>
      </c>
      <c r="AR271" s="143" t="s">
        <v>175</v>
      </c>
      <c r="AT271" s="143" t="s">
        <v>170</v>
      </c>
      <c r="AU271" s="143" t="s">
        <v>90</v>
      </c>
      <c r="AY271" s="18" t="s">
        <v>167</v>
      </c>
      <c r="BE271" s="144">
        <f>IF(N271="základní",J271,0)</f>
        <v>0</v>
      </c>
      <c r="BF271" s="144">
        <f>IF(N271="snížená",J271,0)</f>
        <v>0</v>
      </c>
      <c r="BG271" s="144">
        <f>IF(N271="zákl. přenesená",J271,0)</f>
        <v>0</v>
      </c>
      <c r="BH271" s="144">
        <f>IF(N271="sníž. přenesená",J271,0)</f>
        <v>0</v>
      </c>
      <c r="BI271" s="144">
        <f>IF(N271="nulová",J271,0)</f>
        <v>0</v>
      </c>
      <c r="BJ271" s="18" t="s">
        <v>90</v>
      </c>
      <c r="BK271" s="144">
        <f>ROUND(I271*H271,2)</f>
        <v>0</v>
      </c>
      <c r="BL271" s="18" t="s">
        <v>175</v>
      </c>
      <c r="BM271" s="143" t="s">
        <v>698</v>
      </c>
    </row>
    <row r="272" spans="2:65" s="1" customFormat="1" ht="16.5" customHeight="1">
      <c r="B272" s="33"/>
      <c r="C272" s="132" t="s">
        <v>410</v>
      </c>
      <c r="D272" s="132" t="s">
        <v>170</v>
      </c>
      <c r="E272" s="133" t="s">
        <v>699</v>
      </c>
      <c r="F272" s="134" t="s">
        <v>700</v>
      </c>
      <c r="G272" s="135" t="s">
        <v>382</v>
      </c>
      <c r="H272" s="136">
        <v>1</v>
      </c>
      <c r="I272" s="137"/>
      <c r="J272" s="138">
        <f>ROUND(I272*H272,2)</f>
        <v>0</v>
      </c>
      <c r="K272" s="134" t="s">
        <v>19</v>
      </c>
      <c r="L272" s="33"/>
      <c r="M272" s="139" t="s">
        <v>19</v>
      </c>
      <c r="N272" s="140" t="s">
        <v>46</v>
      </c>
      <c r="P272" s="141">
        <f>O272*H272</f>
        <v>0</v>
      </c>
      <c r="Q272" s="141">
        <v>4E-05</v>
      </c>
      <c r="R272" s="141">
        <f>Q272*H272</f>
        <v>4E-05</v>
      </c>
      <c r="S272" s="141">
        <v>0</v>
      </c>
      <c r="T272" s="142">
        <f>S272*H272</f>
        <v>0</v>
      </c>
      <c r="AR272" s="143" t="s">
        <v>175</v>
      </c>
      <c r="AT272" s="143" t="s">
        <v>170</v>
      </c>
      <c r="AU272" s="143" t="s">
        <v>90</v>
      </c>
      <c r="AY272" s="18" t="s">
        <v>167</v>
      </c>
      <c r="BE272" s="144">
        <f>IF(N272="základní",J272,0)</f>
        <v>0</v>
      </c>
      <c r="BF272" s="144">
        <f>IF(N272="snížená",J272,0)</f>
        <v>0</v>
      </c>
      <c r="BG272" s="144">
        <f>IF(N272="zákl. přenesená",J272,0)</f>
        <v>0</v>
      </c>
      <c r="BH272" s="144">
        <f>IF(N272="sníž. přenesená",J272,0)</f>
        <v>0</v>
      </c>
      <c r="BI272" s="144">
        <f>IF(N272="nulová",J272,0)</f>
        <v>0</v>
      </c>
      <c r="BJ272" s="18" t="s">
        <v>90</v>
      </c>
      <c r="BK272" s="144">
        <f>ROUND(I272*H272,2)</f>
        <v>0</v>
      </c>
      <c r="BL272" s="18" t="s">
        <v>175</v>
      </c>
      <c r="BM272" s="143" t="s">
        <v>701</v>
      </c>
    </row>
    <row r="273" spans="2:65" s="1" customFormat="1" ht="16.5" customHeight="1">
      <c r="B273" s="33"/>
      <c r="C273" s="132" t="s">
        <v>416</v>
      </c>
      <c r="D273" s="132" t="s">
        <v>170</v>
      </c>
      <c r="E273" s="133" t="s">
        <v>702</v>
      </c>
      <c r="F273" s="134" t="s">
        <v>703</v>
      </c>
      <c r="G273" s="135" t="s">
        <v>382</v>
      </c>
      <c r="H273" s="136">
        <v>1</v>
      </c>
      <c r="I273" s="137"/>
      <c r="J273" s="138">
        <f>ROUND(I273*H273,2)</f>
        <v>0</v>
      </c>
      <c r="K273" s="134" t="s">
        <v>19</v>
      </c>
      <c r="L273" s="33"/>
      <c r="M273" s="139" t="s">
        <v>19</v>
      </c>
      <c r="N273" s="140" t="s">
        <v>46</v>
      </c>
      <c r="P273" s="141">
        <f>O273*H273</f>
        <v>0</v>
      </c>
      <c r="Q273" s="141">
        <v>4E-05</v>
      </c>
      <c r="R273" s="141">
        <f>Q273*H273</f>
        <v>4E-05</v>
      </c>
      <c r="S273" s="141">
        <v>0</v>
      </c>
      <c r="T273" s="142">
        <f>S273*H273</f>
        <v>0</v>
      </c>
      <c r="AR273" s="143" t="s">
        <v>175</v>
      </c>
      <c r="AT273" s="143" t="s">
        <v>170</v>
      </c>
      <c r="AU273" s="143" t="s">
        <v>90</v>
      </c>
      <c r="AY273" s="18" t="s">
        <v>167</v>
      </c>
      <c r="BE273" s="144">
        <f>IF(N273="základní",J273,0)</f>
        <v>0</v>
      </c>
      <c r="BF273" s="144">
        <f>IF(N273="snížená",J273,0)</f>
        <v>0</v>
      </c>
      <c r="BG273" s="144">
        <f>IF(N273="zákl. přenesená",J273,0)</f>
        <v>0</v>
      </c>
      <c r="BH273" s="144">
        <f>IF(N273="sníž. přenesená",J273,0)</f>
        <v>0</v>
      </c>
      <c r="BI273" s="144">
        <f>IF(N273="nulová",J273,0)</f>
        <v>0</v>
      </c>
      <c r="BJ273" s="18" t="s">
        <v>90</v>
      </c>
      <c r="BK273" s="144">
        <f>ROUND(I273*H273,2)</f>
        <v>0</v>
      </c>
      <c r="BL273" s="18" t="s">
        <v>175</v>
      </c>
      <c r="BM273" s="143" t="s">
        <v>704</v>
      </c>
    </row>
    <row r="274" spans="2:65" s="1" customFormat="1" ht="16.5" customHeight="1">
      <c r="B274" s="33"/>
      <c r="C274" s="132" t="s">
        <v>428</v>
      </c>
      <c r="D274" s="132" t="s">
        <v>170</v>
      </c>
      <c r="E274" s="133" t="s">
        <v>705</v>
      </c>
      <c r="F274" s="134" t="s">
        <v>706</v>
      </c>
      <c r="G274" s="135" t="s">
        <v>312</v>
      </c>
      <c r="H274" s="136">
        <v>5</v>
      </c>
      <c r="I274" s="137"/>
      <c r="J274" s="138">
        <f>ROUND(I274*H274,2)</f>
        <v>0</v>
      </c>
      <c r="K274" s="134" t="s">
        <v>19</v>
      </c>
      <c r="L274" s="33"/>
      <c r="M274" s="139" t="s">
        <v>19</v>
      </c>
      <c r="N274" s="140" t="s">
        <v>46</v>
      </c>
      <c r="P274" s="141">
        <f>O274*H274</f>
        <v>0</v>
      </c>
      <c r="Q274" s="141">
        <v>4E-05</v>
      </c>
      <c r="R274" s="141">
        <f>Q274*H274</f>
        <v>0.0002</v>
      </c>
      <c r="S274" s="141">
        <v>0</v>
      </c>
      <c r="T274" s="142">
        <f>S274*H274</f>
        <v>0</v>
      </c>
      <c r="AR274" s="143" t="s">
        <v>175</v>
      </c>
      <c r="AT274" s="143" t="s">
        <v>170</v>
      </c>
      <c r="AU274" s="143" t="s">
        <v>90</v>
      </c>
      <c r="AY274" s="18" t="s">
        <v>167</v>
      </c>
      <c r="BE274" s="144">
        <f>IF(N274="základní",J274,0)</f>
        <v>0</v>
      </c>
      <c r="BF274" s="144">
        <f>IF(N274="snížená",J274,0)</f>
        <v>0</v>
      </c>
      <c r="BG274" s="144">
        <f>IF(N274="zákl. přenesená",J274,0)</f>
        <v>0</v>
      </c>
      <c r="BH274" s="144">
        <f>IF(N274="sníž. přenesená",J274,0)</f>
        <v>0</v>
      </c>
      <c r="BI274" s="144">
        <f>IF(N274="nulová",J274,0)</f>
        <v>0</v>
      </c>
      <c r="BJ274" s="18" t="s">
        <v>90</v>
      </c>
      <c r="BK274" s="144">
        <f>ROUND(I274*H274,2)</f>
        <v>0</v>
      </c>
      <c r="BL274" s="18" t="s">
        <v>175</v>
      </c>
      <c r="BM274" s="143" t="s">
        <v>707</v>
      </c>
    </row>
    <row r="275" spans="2:51" s="13" customFormat="1" ht="11.25">
      <c r="B275" s="156"/>
      <c r="D275" s="150" t="s">
        <v>179</v>
      </c>
      <c r="E275" s="157" t="s">
        <v>19</v>
      </c>
      <c r="F275" s="158" t="s">
        <v>708</v>
      </c>
      <c r="H275" s="159">
        <v>3</v>
      </c>
      <c r="I275" s="160"/>
      <c r="L275" s="156"/>
      <c r="M275" s="161"/>
      <c r="T275" s="162"/>
      <c r="AT275" s="157" t="s">
        <v>179</v>
      </c>
      <c r="AU275" s="157" t="s">
        <v>90</v>
      </c>
      <c r="AV275" s="13" t="s">
        <v>90</v>
      </c>
      <c r="AW275" s="13" t="s">
        <v>35</v>
      </c>
      <c r="AX275" s="13" t="s">
        <v>74</v>
      </c>
      <c r="AY275" s="157" t="s">
        <v>167</v>
      </c>
    </row>
    <row r="276" spans="2:51" s="13" customFormat="1" ht="11.25">
      <c r="B276" s="156"/>
      <c r="D276" s="150" t="s">
        <v>179</v>
      </c>
      <c r="E276" s="157" t="s">
        <v>19</v>
      </c>
      <c r="F276" s="158" t="s">
        <v>709</v>
      </c>
      <c r="H276" s="159">
        <v>1</v>
      </c>
      <c r="I276" s="160"/>
      <c r="L276" s="156"/>
      <c r="M276" s="161"/>
      <c r="T276" s="162"/>
      <c r="AT276" s="157" t="s">
        <v>179</v>
      </c>
      <c r="AU276" s="157" t="s">
        <v>90</v>
      </c>
      <c r="AV276" s="13" t="s">
        <v>90</v>
      </c>
      <c r="AW276" s="13" t="s">
        <v>35</v>
      </c>
      <c r="AX276" s="13" t="s">
        <v>74</v>
      </c>
      <c r="AY276" s="157" t="s">
        <v>167</v>
      </c>
    </row>
    <row r="277" spans="2:51" s="13" customFormat="1" ht="11.25">
      <c r="B277" s="156"/>
      <c r="D277" s="150" t="s">
        <v>179</v>
      </c>
      <c r="E277" s="157" t="s">
        <v>19</v>
      </c>
      <c r="F277" s="158" t="s">
        <v>710</v>
      </c>
      <c r="H277" s="159">
        <v>1</v>
      </c>
      <c r="I277" s="160"/>
      <c r="L277" s="156"/>
      <c r="M277" s="161"/>
      <c r="T277" s="162"/>
      <c r="AT277" s="157" t="s">
        <v>179</v>
      </c>
      <c r="AU277" s="157" t="s">
        <v>90</v>
      </c>
      <c r="AV277" s="13" t="s">
        <v>90</v>
      </c>
      <c r="AW277" s="13" t="s">
        <v>35</v>
      </c>
      <c r="AX277" s="13" t="s">
        <v>74</v>
      </c>
      <c r="AY277" s="157" t="s">
        <v>167</v>
      </c>
    </row>
    <row r="278" spans="2:51" s="14" customFormat="1" ht="11.25">
      <c r="B278" s="163"/>
      <c r="D278" s="150" t="s">
        <v>179</v>
      </c>
      <c r="E278" s="164" t="s">
        <v>19</v>
      </c>
      <c r="F278" s="165" t="s">
        <v>200</v>
      </c>
      <c r="H278" s="166">
        <v>5</v>
      </c>
      <c r="I278" s="167"/>
      <c r="L278" s="163"/>
      <c r="M278" s="168"/>
      <c r="T278" s="169"/>
      <c r="AT278" s="164" t="s">
        <v>179</v>
      </c>
      <c r="AU278" s="164" t="s">
        <v>90</v>
      </c>
      <c r="AV278" s="14" t="s">
        <v>175</v>
      </c>
      <c r="AW278" s="14" t="s">
        <v>35</v>
      </c>
      <c r="AX278" s="14" t="s">
        <v>82</v>
      </c>
      <c r="AY278" s="164" t="s">
        <v>167</v>
      </c>
    </row>
    <row r="279" spans="2:65" s="1" customFormat="1" ht="16.5" customHeight="1">
      <c r="B279" s="33"/>
      <c r="C279" s="132" t="s">
        <v>437</v>
      </c>
      <c r="D279" s="132" t="s">
        <v>170</v>
      </c>
      <c r="E279" s="133" t="s">
        <v>711</v>
      </c>
      <c r="F279" s="134" t="s">
        <v>712</v>
      </c>
      <c r="G279" s="135" t="s">
        <v>312</v>
      </c>
      <c r="H279" s="136">
        <v>2</v>
      </c>
      <c r="I279" s="137"/>
      <c r="J279" s="138">
        <f>ROUND(I279*H279,2)</f>
        <v>0</v>
      </c>
      <c r="K279" s="134" t="s">
        <v>19</v>
      </c>
      <c r="L279" s="33"/>
      <c r="M279" s="139" t="s">
        <v>19</v>
      </c>
      <c r="N279" s="140" t="s">
        <v>46</v>
      </c>
      <c r="P279" s="141">
        <f>O279*H279</f>
        <v>0</v>
      </c>
      <c r="Q279" s="141">
        <v>4E-05</v>
      </c>
      <c r="R279" s="141">
        <f>Q279*H279</f>
        <v>8E-05</v>
      </c>
      <c r="S279" s="141">
        <v>0</v>
      </c>
      <c r="T279" s="142">
        <f>S279*H279</f>
        <v>0</v>
      </c>
      <c r="AR279" s="143" t="s">
        <v>175</v>
      </c>
      <c r="AT279" s="143" t="s">
        <v>170</v>
      </c>
      <c r="AU279" s="143" t="s">
        <v>90</v>
      </c>
      <c r="AY279" s="18" t="s">
        <v>167</v>
      </c>
      <c r="BE279" s="144">
        <f>IF(N279="základní",J279,0)</f>
        <v>0</v>
      </c>
      <c r="BF279" s="144">
        <f>IF(N279="snížená",J279,0)</f>
        <v>0</v>
      </c>
      <c r="BG279" s="144">
        <f>IF(N279="zákl. přenesená",J279,0)</f>
        <v>0</v>
      </c>
      <c r="BH279" s="144">
        <f>IF(N279="sníž. přenesená",J279,0)</f>
        <v>0</v>
      </c>
      <c r="BI279" s="144">
        <f>IF(N279="nulová",J279,0)</f>
        <v>0</v>
      </c>
      <c r="BJ279" s="18" t="s">
        <v>90</v>
      </c>
      <c r="BK279" s="144">
        <f>ROUND(I279*H279,2)</f>
        <v>0</v>
      </c>
      <c r="BL279" s="18" t="s">
        <v>175</v>
      </c>
      <c r="BM279" s="143" t="s">
        <v>713</v>
      </c>
    </row>
    <row r="280" spans="2:51" s="13" customFormat="1" ht="11.25">
      <c r="B280" s="156"/>
      <c r="D280" s="150" t="s">
        <v>179</v>
      </c>
      <c r="E280" s="157" t="s">
        <v>19</v>
      </c>
      <c r="F280" s="158" t="s">
        <v>714</v>
      </c>
      <c r="H280" s="159">
        <v>2</v>
      </c>
      <c r="I280" s="160"/>
      <c r="L280" s="156"/>
      <c r="M280" s="161"/>
      <c r="T280" s="162"/>
      <c r="AT280" s="157" t="s">
        <v>179</v>
      </c>
      <c r="AU280" s="157" t="s">
        <v>90</v>
      </c>
      <c r="AV280" s="13" t="s">
        <v>90</v>
      </c>
      <c r="AW280" s="13" t="s">
        <v>35</v>
      </c>
      <c r="AX280" s="13" t="s">
        <v>74</v>
      </c>
      <c r="AY280" s="157" t="s">
        <v>167</v>
      </c>
    </row>
    <row r="281" spans="2:51" s="14" customFormat="1" ht="11.25">
      <c r="B281" s="163"/>
      <c r="D281" s="150" t="s">
        <v>179</v>
      </c>
      <c r="E281" s="164" t="s">
        <v>19</v>
      </c>
      <c r="F281" s="165" t="s">
        <v>200</v>
      </c>
      <c r="H281" s="166">
        <v>2</v>
      </c>
      <c r="I281" s="167"/>
      <c r="L281" s="163"/>
      <c r="M281" s="168"/>
      <c r="T281" s="169"/>
      <c r="AT281" s="164" t="s">
        <v>179</v>
      </c>
      <c r="AU281" s="164" t="s">
        <v>90</v>
      </c>
      <c r="AV281" s="14" t="s">
        <v>175</v>
      </c>
      <c r="AW281" s="14" t="s">
        <v>35</v>
      </c>
      <c r="AX281" s="14" t="s">
        <v>82</v>
      </c>
      <c r="AY281" s="164" t="s">
        <v>167</v>
      </c>
    </row>
    <row r="282" spans="2:65" s="1" customFormat="1" ht="24.2" customHeight="1">
      <c r="B282" s="33"/>
      <c r="C282" s="132" t="s">
        <v>446</v>
      </c>
      <c r="D282" s="132" t="s">
        <v>170</v>
      </c>
      <c r="E282" s="133" t="s">
        <v>715</v>
      </c>
      <c r="F282" s="134" t="s">
        <v>716</v>
      </c>
      <c r="G282" s="135" t="s">
        <v>173</v>
      </c>
      <c r="H282" s="136">
        <v>743.8</v>
      </c>
      <c r="I282" s="137"/>
      <c r="J282" s="138">
        <f>ROUND(I282*H282,2)</f>
        <v>0</v>
      </c>
      <c r="K282" s="134" t="s">
        <v>174</v>
      </c>
      <c r="L282" s="33"/>
      <c r="M282" s="139" t="s">
        <v>19</v>
      </c>
      <c r="N282" s="140" t="s">
        <v>46</v>
      </c>
      <c r="P282" s="141">
        <f>O282*H282</f>
        <v>0</v>
      </c>
      <c r="Q282" s="141">
        <v>4E-05</v>
      </c>
      <c r="R282" s="141">
        <f>Q282*H282</f>
        <v>0.029752</v>
      </c>
      <c r="S282" s="141">
        <v>0</v>
      </c>
      <c r="T282" s="142">
        <f>S282*H282</f>
        <v>0</v>
      </c>
      <c r="AR282" s="143" t="s">
        <v>175</v>
      </c>
      <c r="AT282" s="143" t="s">
        <v>170</v>
      </c>
      <c r="AU282" s="143" t="s">
        <v>90</v>
      </c>
      <c r="AY282" s="18" t="s">
        <v>167</v>
      </c>
      <c r="BE282" s="144">
        <f>IF(N282="základní",J282,0)</f>
        <v>0</v>
      </c>
      <c r="BF282" s="144">
        <f>IF(N282="snížená",J282,0)</f>
        <v>0</v>
      </c>
      <c r="BG282" s="144">
        <f>IF(N282="zákl. přenesená",J282,0)</f>
        <v>0</v>
      </c>
      <c r="BH282" s="144">
        <f>IF(N282="sníž. přenesená",J282,0)</f>
        <v>0</v>
      </c>
      <c r="BI282" s="144">
        <f>IF(N282="nulová",J282,0)</f>
        <v>0</v>
      </c>
      <c r="BJ282" s="18" t="s">
        <v>90</v>
      </c>
      <c r="BK282" s="144">
        <f>ROUND(I282*H282,2)</f>
        <v>0</v>
      </c>
      <c r="BL282" s="18" t="s">
        <v>175</v>
      </c>
      <c r="BM282" s="143" t="s">
        <v>717</v>
      </c>
    </row>
    <row r="283" spans="2:47" s="1" customFormat="1" ht="11.25">
      <c r="B283" s="33"/>
      <c r="D283" s="145" t="s">
        <v>177</v>
      </c>
      <c r="F283" s="146" t="s">
        <v>718</v>
      </c>
      <c r="I283" s="147"/>
      <c r="L283" s="33"/>
      <c r="M283" s="148"/>
      <c r="T283" s="54"/>
      <c r="AT283" s="18" t="s">
        <v>177</v>
      </c>
      <c r="AU283" s="18" t="s">
        <v>90</v>
      </c>
    </row>
    <row r="284" spans="2:51" s="12" customFormat="1" ht="11.25">
      <c r="B284" s="149"/>
      <c r="D284" s="150" t="s">
        <v>179</v>
      </c>
      <c r="E284" s="151" t="s">
        <v>19</v>
      </c>
      <c r="F284" s="152" t="s">
        <v>260</v>
      </c>
      <c r="H284" s="151" t="s">
        <v>19</v>
      </c>
      <c r="I284" s="153"/>
      <c r="L284" s="149"/>
      <c r="M284" s="154"/>
      <c r="T284" s="155"/>
      <c r="AT284" s="151" t="s">
        <v>179</v>
      </c>
      <c r="AU284" s="151" t="s">
        <v>90</v>
      </c>
      <c r="AV284" s="12" t="s">
        <v>82</v>
      </c>
      <c r="AW284" s="12" t="s">
        <v>35</v>
      </c>
      <c r="AX284" s="12" t="s">
        <v>74</v>
      </c>
      <c r="AY284" s="151" t="s">
        <v>167</v>
      </c>
    </row>
    <row r="285" spans="2:51" s="13" customFormat="1" ht="11.25">
      <c r="B285" s="156"/>
      <c r="D285" s="150" t="s">
        <v>179</v>
      </c>
      <c r="E285" s="157" t="s">
        <v>19</v>
      </c>
      <c r="F285" s="158" t="s">
        <v>261</v>
      </c>
      <c r="H285" s="159">
        <v>759.2</v>
      </c>
      <c r="I285" s="160"/>
      <c r="L285" s="156"/>
      <c r="M285" s="161"/>
      <c r="T285" s="162"/>
      <c r="AT285" s="157" t="s">
        <v>179</v>
      </c>
      <c r="AU285" s="157" t="s">
        <v>90</v>
      </c>
      <c r="AV285" s="13" t="s">
        <v>90</v>
      </c>
      <c r="AW285" s="13" t="s">
        <v>35</v>
      </c>
      <c r="AX285" s="13" t="s">
        <v>74</v>
      </c>
      <c r="AY285" s="157" t="s">
        <v>167</v>
      </c>
    </row>
    <row r="286" spans="2:51" s="13" customFormat="1" ht="11.25">
      <c r="B286" s="156"/>
      <c r="D286" s="150" t="s">
        <v>179</v>
      </c>
      <c r="E286" s="157" t="s">
        <v>19</v>
      </c>
      <c r="F286" s="158" t="s">
        <v>262</v>
      </c>
      <c r="H286" s="159">
        <v>-15.4</v>
      </c>
      <c r="I286" s="160"/>
      <c r="L286" s="156"/>
      <c r="M286" s="161"/>
      <c r="T286" s="162"/>
      <c r="AT286" s="157" t="s">
        <v>179</v>
      </c>
      <c r="AU286" s="157" t="s">
        <v>90</v>
      </c>
      <c r="AV286" s="13" t="s">
        <v>90</v>
      </c>
      <c r="AW286" s="13" t="s">
        <v>35</v>
      </c>
      <c r="AX286" s="13" t="s">
        <v>74</v>
      </c>
      <c r="AY286" s="157" t="s">
        <v>167</v>
      </c>
    </row>
    <row r="287" spans="2:51" s="14" customFormat="1" ht="11.25">
      <c r="B287" s="163"/>
      <c r="D287" s="150" t="s">
        <v>179</v>
      </c>
      <c r="E287" s="164" t="s">
        <v>19</v>
      </c>
      <c r="F287" s="165" t="s">
        <v>200</v>
      </c>
      <c r="H287" s="166">
        <v>743.8000000000001</v>
      </c>
      <c r="I287" s="167"/>
      <c r="L287" s="163"/>
      <c r="M287" s="168"/>
      <c r="T287" s="169"/>
      <c r="AT287" s="164" t="s">
        <v>179</v>
      </c>
      <c r="AU287" s="164" t="s">
        <v>90</v>
      </c>
      <c r="AV287" s="14" t="s">
        <v>175</v>
      </c>
      <c r="AW287" s="14" t="s">
        <v>35</v>
      </c>
      <c r="AX287" s="14" t="s">
        <v>82</v>
      </c>
      <c r="AY287" s="164" t="s">
        <v>167</v>
      </c>
    </row>
    <row r="288" spans="2:63" s="11" customFormat="1" ht="22.9" customHeight="1">
      <c r="B288" s="120"/>
      <c r="D288" s="121" t="s">
        <v>73</v>
      </c>
      <c r="E288" s="130" t="s">
        <v>719</v>
      </c>
      <c r="F288" s="130" t="s">
        <v>720</v>
      </c>
      <c r="I288" s="123"/>
      <c r="J288" s="131">
        <f>BK288</f>
        <v>0</v>
      </c>
      <c r="L288" s="120"/>
      <c r="M288" s="125"/>
      <c r="P288" s="126">
        <f>SUM(P289:P290)</f>
        <v>0</v>
      </c>
      <c r="R288" s="126">
        <f>SUM(R289:R290)</f>
        <v>0</v>
      </c>
      <c r="T288" s="127">
        <f>SUM(T289:T290)</f>
        <v>0</v>
      </c>
      <c r="AR288" s="121" t="s">
        <v>82</v>
      </c>
      <c r="AT288" s="128" t="s">
        <v>73</v>
      </c>
      <c r="AU288" s="128" t="s">
        <v>82</v>
      </c>
      <c r="AY288" s="121" t="s">
        <v>167</v>
      </c>
      <c r="BK288" s="129">
        <f>SUM(BK289:BK290)</f>
        <v>0</v>
      </c>
    </row>
    <row r="289" spans="2:65" s="1" customFormat="1" ht="33" customHeight="1">
      <c r="B289" s="33"/>
      <c r="C289" s="132" t="s">
        <v>451</v>
      </c>
      <c r="D289" s="132" t="s">
        <v>170</v>
      </c>
      <c r="E289" s="133" t="s">
        <v>721</v>
      </c>
      <c r="F289" s="134" t="s">
        <v>722</v>
      </c>
      <c r="G289" s="135" t="s">
        <v>389</v>
      </c>
      <c r="H289" s="136">
        <v>129.678</v>
      </c>
      <c r="I289" s="137"/>
      <c r="J289" s="138">
        <f>ROUND(I289*H289,2)</f>
        <v>0</v>
      </c>
      <c r="K289" s="134" t="s">
        <v>174</v>
      </c>
      <c r="L289" s="33"/>
      <c r="M289" s="139" t="s">
        <v>19</v>
      </c>
      <c r="N289" s="140" t="s">
        <v>46</v>
      </c>
      <c r="P289" s="141">
        <f>O289*H289</f>
        <v>0</v>
      </c>
      <c r="Q289" s="141">
        <v>0</v>
      </c>
      <c r="R289" s="141">
        <f>Q289*H289</f>
        <v>0</v>
      </c>
      <c r="S289" s="141">
        <v>0</v>
      </c>
      <c r="T289" s="142">
        <f>S289*H289</f>
        <v>0</v>
      </c>
      <c r="AR289" s="143" t="s">
        <v>175</v>
      </c>
      <c r="AT289" s="143" t="s">
        <v>170</v>
      </c>
      <c r="AU289" s="143" t="s">
        <v>90</v>
      </c>
      <c r="AY289" s="18" t="s">
        <v>167</v>
      </c>
      <c r="BE289" s="144">
        <f>IF(N289="základní",J289,0)</f>
        <v>0</v>
      </c>
      <c r="BF289" s="144">
        <f>IF(N289="snížená",J289,0)</f>
        <v>0</v>
      </c>
      <c r="BG289" s="144">
        <f>IF(N289="zákl. přenesená",J289,0)</f>
        <v>0</v>
      </c>
      <c r="BH289" s="144">
        <f>IF(N289="sníž. přenesená",J289,0)</f>
        <v>0</v>
      </c>
      <c r="BI289" s="144">
        <f>IF(N289="nulová",J289,0)</f>
        <v>0</v>
      </c>
      <c r="BJ289" s="18" t="s">
        <v>90</v>
      </c>
      <c r="BK289" s="144">
        <f>ROUND(I289*H289,2)</f>
        <v>0</v>
      </c>
      <c r="BL289" s="18" t="s">
        <v>175</v>
      </c>
      <c r="BM289" s="143" t="s">
        <v>723</v>
      </c>
    </row>
    <row r="290" spans="2:47" s="1" customFormat="1" ht="11.25">
      <c r="B290" s="33"/>
      <c r="D290" s="145" t="s">
        <v>177</v>
      </c>
      <c r="F290" s="146" t="s">
        <v>724</v>
      </c>
      <c r="I290" s="147"/>
      <c r="L290" s="33"/>
      <c r="M290" s="148"/>
      <c r="T290" s="54"/>
      <c r="AT290" s="18" t="s">
        <v>177</v>
      </c>
      <c r="AU290" s="18" t="s">
        <v>90</v>
      </c>
    </row>
    <row r="291" spans="2:63" s="11" customFormat="1" ht="25.9" customHeight="1">
      <c r="B291" s="120"/>
      <c r="D291" s="121" t="s">
        <v>73</v>
      </c>
      <c r="E291" s="122" t="s">
        <v>424</v>
      </c>
      <c r="F291" s="122" t="s">
        <v>425</v>
      </c>
      <c r="I291" s="123"/>
      <c r="J291" s="124">
        <f>BK291</f>
        <v>0</v>
      </c>
      <c r="L291" s="120"/>
      <c r="M291" s="125"/>
      <c r="P291" s="126">
        <f>P292+P385+P517+P526+P552+P762+P776+P830+P905+P957+P977+P1022</f>
        <v>0</v>
      </c>
      <c r="R291" s="126">
        <f>R292+R385+R517+R526+R552+R762+R776+R830+R905+R957+R977+R1022</f>
        <v>227.75615385999998</v>
      </c>
      <c r="T291" s="127">
        <f>T292+T385+T517+T526+T552+T762+T776+T830+T905+T957+T977+T1022</f>
        <v>0.132</v>
      </c>
      <c r="AR291" s="121" t="s">
        <v>90</v>
      </c>
      <c r="AT291" s="128" t="s">
        <v>73</v>
      </c>
      <c r="AU291" s="128" t="s">
        <v>74</v>
      </c>
      <c r="AY291" s="121" t="s">
        <v>167</v>
      </c>
      <c r="BK291" s="129">
        <f>BK292+BK385+BK517+BK526+BK552+BK762+BK776+BK830+BK905+BK957+BK977+BK1022</f>
        <v>0</v>
      </c>
    </row>
    <row r="292" spans="2:63" s="11" customFormat="1" ht="22.9" customHeight="1">
      <c r="B292" s="120"/>
      <c r="D292" s="121" t="s">
        <v>73</v>
      </c>
      <c r="E292" s="130" t="s">
        <v>426</v>
      </c>
      <c r="F292" s="130" t="s">
        <v>427</v>
      </c>
      <c r="I292" s="123"/>
      <c r="J292" s="131">
        <f>BK292</f>
        <v>0</v>
      </c>
      <c r="L292" s="120"/>
      <c r="M292" s="125"/>
      <c r="P292" s="126">
        <f>SUM(P293:P384)</f>
        <v>0</v>
      </c>
      <c r="R292" s="126">
        <f>SUM(R293:R384)</f>
        <v>75.0060039</v>
      </c>
      <c r="T292" s="127">
        <f>SUM(T293:T384)</f>
        <v>0</v>
      </c>
      <c r="AR292" s="121" t="s">
        <v>90</v>
      </c>
      <c r="AT292" s="128" t="s">
        <v>73</v>
      </c>
      <c r="AU292" s="128" t="s">
        <v>82</v>
      </c>
      <c r="AY292" s="121" t="s">
        <v>167</v>
      </c>
      <c r="BK292" s="129">
        <f>SUM(BK293:BK384)</f>
        <v>0</v>
      </c>
    </row>
    <row r="293" spans="2:65" s="1" customFormat="1" ht="24.2" customHeight="1">
      <c r="B293" s="33"/>
      <c r="C293" s="132" t="s">
        <v>457</v>
      </c>
      <c r="D293" s="132" t="s">
        <v>170</v>
      </c>
      <c r="E293" s="133" t="s">
        <v>725</v>
      </c>
      <c r="F293" s="134" t="s">
        <v>726</v>
      </c>
      <c r="G293" s="135" t="s">
        <v>173</v>
      </c>
      <c r="H293" s="136">
        <v>787.6</v>
      </c>
      <c r="I293" s="137"/>
      <c r="J293" s="138">
        <f>ROUND(I293*H293,2)</f>
        <v>0</v>
      </c>
      <c r="K293" s="134" t="s">
        <v>174</v>
      </c>
      <c r="L293" s="33"/>
      <c r="M293" s="139" t="s">
        <v>19</v>
      </c>
      <c r="N293" s="140" t="s">
        <v>46</v>
      </c>
      <c r="P293" s="141">
        <f>O293*H293</f>
        <v>0</v>
      </c>
      <c r="Q293" s="141">
        <v>0</v>
      </c>
      <c r="R293" s="141">
        <f>Q293*H293</f>
        <v>0</v>
      </c>
      <c r="S293" s="141">
        <v>0</v>
      </c>
      <c r="T293" s="142">
        <f>S293*H293</f>
        <v>0</v>
      </c>
      <c r="AR293" s="143" t="s">
        <v>309</v>
      </c>
      <c r="AT293" s="143" t="s">
        <v>170</v>
      </c>
      <c r="AU293" s="143" t="s">
        <v>90</v>
      </c>
      <c r="AY293" s="18" t="s">
        <v>167</v>
      </c>
      <c r="BE293" s="144">
        <f>IF(N293="základní",J293,0)</f>
        <v>0</v>
      </c>
      <c r="BF293" s="144">
        <f>IF(N293="snížená",J293,0)</f>
        <v>0</v>
      </c>
      <c r="BG293" s="144">
        <f>IF(N293="zákl. přenesená",J293,0)</f>
        <v>0</v>
      </c>
      <c r="BH293" s="144">
        <f>IF(N293="sníž. přenesená",J293,0)</f>
        <v>0</v>
      </c>
      <c r="BI293" s="144">
        <f>IF(N293="nulová",J293,0)</f>
        <v>0</v>
      </c>
      <c r="BJ293" s="18" t="s">
        <v>90</v>
      </c>
      <c r="BK293" s="144">
        <f>ROUND(I293*H293,2)</f>
        <v>0</v>
      </c>
      <c r="BL293" s="18" t="s">
        <v>309</v>
      </c>
      <c r="BM293" s="143" t="s">
        <v>727</v>
      </c>
    </row>
    <row r="294" spans="2:47" s="1" customFormat="1" ht="11.25">
      <c r="B294" s="33"/>
      <c r="D294" s="145" t="s">
        <v>177</v>
      </c>
      <c r="F294" s="146" t="s">
        <v>728</v>
      </c>
      <c r="I294" s="147"/>
      <c r="L294" s="33"/>
      <c r="M294" s="148"/>
      <c r="T294" s="54"/>
      <c r="AT294" s="18" t="s">
        <v>177</v>
      </c>
      <c r="AU294" s="18" t="s">
        <v>90</v>
      </c>
    </row>
    <row r="295" spans="2:51" s="12" customFormat="1" ht="11.25">
      <c r="B295" s="149"/>
      <c r="D295" s="150" t="s">
        <v>179</v>
      </c>
      <c r="E295" s="151" t="s">
        <v>19</v>
      </c>
      <c r="F295" s="152" t="s">
        <v>729</v>
      </c>
      <c r="H295" s="151" t="s">
        <v>19</v>
      </c>
      <c r="I295" s="153"/>
      <c r="L295" s="149"/>
      <c r="M295" s="154"/>
      <c r="T295" s="155"/>
      <c r="AT295" s="151" t="s">
        <v>179</v>
      </c>
      <c r="AU295" s="151" t="s">
        <v>90</v>
      </c>
      <c r="AV295" s="12" t="s">
        <v>82</v>
      </c>
      <c r="AW295" s="12" t="s">
        <v>35</v>
      </c>
      <c r="AX295" s="12" t="s">
        <v>74</v>
      </c>
      <c r="AY295" s="151" t="s">
        <v>167</v>
      </c>
    </row>
    <row r="296" spans="2:51" s="13" customFormat="1" ht="11.25">
      <c r="B296" s="156"/>
      <c r="D296" s="150" t="s">
        <v>179</v>
      </c>
      <c r="E296" s="157" t="s">
        <v>19</v>
      </c>
      <c r="F296" s="158" t="s">
        <v>730</v>
      </c>
      <c r="H296" s="159">
        <v>777</v>
      </c>
      <c r="I296" s="160"/>
      <c r="L296" s="156"/>
      <c r="M296" s="161"/>
      <c r="T296" s="162"/>
      <c r="AT296" s="157" t="s">
        <v>179</v>
      </c>
      <c r="AU296" s="157" t="s">
        <v>90</v>
      </c>
      <c r="AV296" s="13" t="s">
        <v>90</v>
      </c>
      <c r="AW296" s="13" t="s">
        <v>35</v>
      </c>
      <c r="AX296" s="13" t="s">
        <v>74</v>
      </c>
      <c r="AY296" s="157" t="s">
        <v>167</v>
      </c>
    </row>
    <row r="297" spans="2:51" s="13" customFormat="1" ht="11.25">
      <c r="B297" s="156"/>
      <c r="D297" s="150" t="s">
        <v>179</v>
      </c>
      <c r="E297" s="157" t="s">
        <v>19</v>
      </c>
      <c r="F297" s="158" t="s">
        <v>731</v>
      </c>
      <c r="H297" s="159">
        <v>10.6</v>
      </c>
      <c r="I297" s="160"/>
      <c r="L297" s="156"/>
      <c r="M297" s="161"/>
      <c r="T297" s="162"/>
      <c r="AT297" s="157" t="s">
        <v>179</v>
      </c>
      <c r="AU297" s="157" t="s">
        <v>90</v>
      </c>
      <c r="AV297" s="13" t="s">
        <v>90</v>
      </c>
      <c r="AW297" s="13" t="s">
        <v>35</v>
      </c>
      <c r="AX297" s="13" t="s">
        <v>74</v>
      </c>
      <c r="AY297" s="157" t="s">
        <v>167</v>
      </c>
    </row>
    <row r="298" spans="2:51" s="14" customFormat="1" ht="11.25">
      <c r="B298" s="163"/>
      <c r="D298" s="150" t="s">
        <v>179</v>
      </c>
      <c r="E298" s="164" t="s">
        <v>19</v>
      </c>
      <c r="F298" s="165" t="s">
        <v>200</v>
      </c>
      <c r="H298" s="166">
        <v>787.6</v>
      </c>
      <c r="I298" s="167"/>
      <c r="L298" s="163"/>
      <c r="M298" s="168"/>
      <c r="T298" s="169"/>
      <c r="AT298" s="164" t="s">
        <v>179</v>
      </c>
      <c r="AU298" s="164" t="s">
        <v>90</v>
      </c>
      <c r="AV298" s="14" t="s">
        <v>175</v>
      </c>
      <c r="AW298" s="14" t="s">
        <v>35</v>
      </c>
      <c r="AX298" s="14" t="s">
        <v>82</v>
      </c>
      <c r="AY298" s="164" t="s">
        <v>167</v>
      </c>
    </row>
    <row r="299" spans="2:65" s="1" customFormat="1" ht="16.5" customHeight="1">
      <c r="B299" s="33"/>
      <c r="C299" s="180" t="s">
        <v>463</v>
      </c>
      <c r="D299" s="180" t="s">
        <v>587</v>
      </c>
      <c r="E299" s="181" t="s">
        <v>732</v>
      </c>
      <c r="F299" s="182" t="s">
        <v>733</v>
      </c>
      <c r="G299" s="183" t="s">
        <v>389</v>
      </c>
      <c r="H299" s="184">
        <v>0.252</v>
      </c>
      <c r="I299" s="185"/>
      <c r="J299" s="186">
        <f>ROUND(I299*H299,2)</f>
        <v>0</v>
      </c>
      <c r="K299" s="182" t="s">
        <v>174</v>
      </c>
      <c r="L299" s="187"/>
      <c r="M299" s="188" t="s">
        <v>19</v>
      </c>
      <c r="N299" s="189" t="s">
        <v>46</v>
      </c>
      <c r="P299" s="141">
        <f>O299*H299</f>
        <v>0</v>
      </c>
      <c r="Q299" s="141">
        <v>1</v>
      </c>
      <c r="R299" s="141">
        <f>Q299*H299</f>
        <v>0.252</v>
      </c>
      <c r="S299" s="141">
        <v>0</v>
      </c>
      <c r="T299" s="142">
        <f>S299*H299</f>
        <v>0</v>
      </c>
      <c r="AR299" s="143" t="s">
        <v>437</v>
      </c>
      <c r="AT299" s="143" t="s">
        <v>587</v>
      </c>
      <c r="AU299" s="143" t="s">
        <v>90</v>
      </c>
      <c r="AY299" s="18" t="s">
        <v>167</v>
      </c>
      <c r="BE299" s="144">
        <f>IF(N299="základní",J299,0)</f>
        <v>0</v>
      </c>
      <c r="BF299" s="144">
        <f>IF(N299="snížená",J299,0)</f>
        <v>0</v>
      </c>
      <c r="BG299" s="144">
        <f>IF(N299="zákl. přenesená",J299,0)</f>
        <v>0</v>
      </c>
      <c r="BH299" s="144">
        <f>IF(N299="sníž. přenesená",J299,0)</f>
        <v>0</v>
      </c>
      <c r="BI299" s="144">
        <f>IF(N299="nulová",J299,0)</f>
        <v>0</v>
      </c>
      <c r="BJ299" s="18" t="s">
        <v>90</v>
      </c>
      <c r="BK299" s="144">
        <f>ROUND(I299*H299,2)</f>
        <v>0</v>
      </c>
      <c r="BL299" s="18" t="s">
        <v>309</v>
      </c>
      <c r="BM299" s="143" t="s">
        <v>734</v>
      </c>
    </row>
    <row r="300" spans="2:51" s="13" customFormat="1" ht="11.25">
      <c r="B300" s="156"/>
      <c r="D300" s="150" t="s">
        <v>179</v>
      </c>
      <c r="F300" s="158" t="s">
        <v>735</v>
      </c>
      <c r="H300" s="159">
        <v>0.252</v>
      </c>
      <c r="I300" s="160"/>
      <c r="L300" s="156"/>
      <c r="M300" s="161"/>
      <c r="T300" s="162"/>
      <c r="AT300" s="157" t="s">
        <v>179</v>
      </c>
      <c r="AU300" s="157" t="s">
        <v>90</v>
      </c>
      <c r="AV300" s="13" t="s">
        <v>90</v>
      </c>
      <c r="AW300" s="13" t="s">
        <v>4</v>
      </c>
      <c r="AX300" s="13" t="s">
        <v>82</v>
      </c>
      <c r="AY300" s="157" t="s">
        <v>167</v>
      </c>
    </row>
    <row r="301" spans="2:65" s="1" customFormat="1" ht="16.5" customHeight="1">
      <c r="B301" s="33"/>
      <c r="C301" s="132" t="s">
        <v>471</v>
      </c>
      <c r="D301" s="132" t="s">
        <v>170</v>
      </c>
      <c r="E301" s="133" t="s">
        <v>736</v>
      </c>
      <c r="F301" s="134" t="s">
        <v>737</v>
      </c>
      <c r="G301" s="135" t="s">
        <v>173</v>
      </c>
      <c r="H301" s="136">
        <v>787.6</v>
      </c>
      <c r="I301" s="137"/>
      <c r="J301" s="138">
        <f>ROUND(I301*H301,2)</f>
        <v>0</v>
      </c>
      <c r="K301" s="134" t="s">
        <v>174</v>
      </c>
      <c r="L301" s="33"/>
      <c r="M301" s="139" t="s">
        <v>19</v>
      </c>
      <c r="N301" s="140" t="s">
        <v>46</v>
      </c>
      <c r="P301" s="141">
        <f>O301*H301</f>
        <v>0</v>
      </c>
      <c r="Q301" s="141">
        <v>0.00088</v>
      </c>
      <c r="R301" s="141">
        <f>Q301*H301</f>
        <v>0.693088</v>
      </c>
      <c r="S301" s="141">
        <v>0</v>
      </c>
      <c r="T301" s="142">
        <f>S301*H301</f>
        <v>0</v>
      </c>
      <c r="AR301" s="143" t="s">
        <v>309</v>
      </c>
      <c r="AT301" s="143" t="s">
        <v>170</v>
      </c>
      <c r="AU301" s="143" t="s">
        <v>90</v>
      </c>
      <c r="AY301" s="18" t="s">
        <v>167</v>
      </c>
      <c r="BE301" s="144">
        <f>IF(N301="základní",J301,0)</f>
        <v>0</v>
      </c>
      <c r="BF301" s="144">
        <f>IF(N301="snížená",J301,0)</f>
        <v>0</v>
      </c>
      <c r="BG301" s="144">
        <f>IF(N301="zákl. přenesená",J301,0)</f>
        <v>0</v>
      </c>
      <c r="BH301" s="144">
        <f>IF(N301="sníž. přenesená",J301,0)</f>
        <v>0</v>
      </c>
      <c r="BI301" s="144">
        <f>IF(N301="nulová",J301,0)</f>
        <v>0</v>
      </c>
      <c r="BJ301" s="18" t="s">
        <v>90</v>
      </c>
      <c r="BK301" s="144">
        <f>ROUND(I301*H301,2)</f>
        <v>0</v>
      </c>
      <c r="BL301" s="18" t="s">
        <v>309</v>
      </c>
      <c r="BM301" s="143" t="s">
        <v>738</v>
      </c>
    </row>
    <row r="302" spans="2:47" s="1" customFormat="1" ht="11.25">
      <c r="B302" s="33"/>
      <c r="D302" s="145" t="s">
        <v>177</v>
      </c>
      <c r="F302" s="146" t="s">
        <v>739</v>
      </c>
      <c r="I302" s="147"/>
      <c r="L302" s="33"/>
      <c r="M302" s="148"/>
      <c r="T302" s="54"/>
      <c r="AT302" s="18" t="s">
        <v>177</v>
      </c>
      <c r="AU302" s="18" t="s">
        <v>90</v>
      </c>
    </row>
    <row r="303" spans="2:51" s="12" customFormat="1" ht="11.25">
      <c r="B303" s="149"/>
      <c r="D303" s="150" t="s">
        <v>179</v>
      </c>
      <c r="E303" s="151" t="s">
        <v>19</v>
      </c>
      <c r="F303" s="152" t="s">
        <v>729</v>
      </c>
      <c r="H303" s="151" t="s">
        <v>19</v>
      </c>
      <c r="I303" s="153"/>
      <c r="L303" s="149"/>
      <c r="M303" s="154"/>
      <c r="T303" s="155"/>
      <c r="AT303" s="151" t="s">
        <v>179</v>
      </c>
      <c r="AU303" s="151" t="s">
        <v>90</v>
      </c>
      <c r="AV303" s="12" t="s">
        <v>82</v>
      </c>
      <c r="AW303" s="12" t="s">
        <v>35</v>
      </c>
      <c r="AX303" s="12" t="s">
        <v>74</v>
      </c>
      <c r="AY303" s="151" t="s">
        <v>167</v>
      </c>
    </row>
    <row r="304" spans="2:51" s="13" customFormat="1" ht="11.25">
      <c r="B304" s="156"/>
      <c r="D304" s="150" t="s">
        <v>179</v>
      </c>
      <c r="E304" s="157" t="s">
        <v>19</v>
      </c>
      <c r="F304" s="158" t="s">
        <v>730</v>
      </c>
      <c r="H304" s="159">
        <v>777</v>
      </c>
      <c r="I304" s="160"/>
      <c r="L304" s="156"/>
      <c r="M304" s="161"/>
      <c r="T304" s="162"/>
      <c r="AT304" s="157" t="s">
        <v>179</v>
      </c>
      <c r="AU304" s="157" t="s">
        <v>90</v>
      </c>
      <c r="AV304" s="13" t="s">
        <v>90</v>
      </c>
      <c r="AW304" s="13" t="s">
        <v>35</v>
      </c>
      <c r="AX304" s="13" t="s">
        <v>74</v>
      </c>
      <c r="AY304" s="157" t="s">
        <v>167</v>
      </c>
    </row>
    <row r="305" spans="2:51" s="13" customFormat="1" ht="11.25">
      <c r="B305" s="156"/>
      <c r="D305" s="150" t="s">
        <v>179</v>
      </c>
      <c r="E305" s="157" t="s">
        <v>19</v>
      </c>
      <c r="F305" s="158" t="s">
        <v>731</v>
      </c>
      <c r="H305" s="159">
        <v>10.6</v>
      </c>
      <c r="I305" s="160"/>
      <c r="L305" s="156"/>
      <c r="M305" s="161"/>
      <c r="T305" s="162"/>
      <c r="AT305" s="157" t="s">
        <v>179</v>
      </c>
      <c r="AU305" s="157" t="s">
        <v>90</v>
      </c>
      <c r="AV305" s="13" t="s">
        <v>90</v>
      </c>
      <c r="AW305" s="13" t="s">
        <v>35</v>
      </c>
      <c r="AX305" s="13" t="s">
        <v>74</v>
      </c>
      <c r="AY305" s="157" t="s">
        <v>167</v>
      </c>
    </row>
    <row r="306" spans="2:51" s="14" customFormat="1" ht="11.25">
      <c r="B306" s="163"/>
      <c r="D306" s="150" t="s">
        <v>179</v>
      </c>
      <c r="E306" s="164" t="s">
        <v>19</v>
      </c>
      <c r="F306" s="165" t="s">
        <v>200</v>
      </c>
      <c r="H306" s="166">
        <v>787.6</v>
      </c>
      <c r="I306" s="167"/>
      <c r="L306" s="163"/>
      <c r="M306" s="168"/>
      <c r="T306" s="169"/>
      <c r="AT306" s="164" t="s">
        <v>179</v>
      </c>
      <c r="AU306" s="164" t="s">
        <v>90</v>
      </c>
      <c r="AV306" s="14" t="s">
        <v>175</v>
      </c>
      <c r="AW306" s="14" t="s">
        <v>35</v>
      </c>
      <c r="AX306" s="14" t="s">
        <v>82</v>
      </c>
      <c r="AY306" s="164" t="s">
        <v>167</v>
      </c>
    </row>
    <row r="307" spans="2:65" s="1" customFormat="1" ht="16.5" customHeight="1">
      <c r="B307" s="33"/>
      <c r="C307" s="180" t="s">
        <v>478</v>
      </c>
      <c r="D307" s="180" t="s">
        <v>587</v>
      </c>
      <c r="E307" s="181" t="s">
        <v>740</v>
      </c>
      <c r="F307" s="182" t="s">
        <v>741</v>
      </c>
      <c r="G307" s="183" t="s">
        <v>173</v>
      </c>
      <c r="H307" s="184">
        <v>917.948</v>
      </c>
      <c r="I307" s="185"/>
      <c r="J307" s="186">
        <f>ROUND(I307*H307,2)</f>
        <v>0</v>
      </c>
      <c r="K307" s="182" t="s">
        <v>19</v>
      </c>
      <c r="L307" s="187"/>
      <c r="M307" s="188" t="s">
        <v>19</v>
      </c>
      <c r="N307" s="189" t="s">
        <v>46</v>
      </c>
      <c r="P307" s="141">
        <f>O307*H307</f>
        <v>0</v>
      </c>
      <c r="Q307" s="141">
        <v>0.0053</v>
      </c>
      <c r="R307" s="141">
        <f>Q307*H307</f>
        <v>4.8651244</v>
      </c>
      <c r="S307" s="141">
        <v>0</v>
      </c>
      <c r="T307" s="142">
        <f>S307*H307</f>
        <v>0</v>
      </c>
      <c r="AR307" s="143" t="s">
        <v>437</v>
      </c>
      <c r="AT307" s="143" t="s">
        <v>587</v>
      </c>
      <c r="AU307" s="143" t="s">
        <v>90</v>
      </c>
      <c r="AY307" s="18" t="s">
        <v>167</v>
      </c>
      <c r="BE307" s="144">
        <f>IF(N307="základní",J307,0)</f>
        <v>0</v>
      </c>
      <c r="BF307" s="144">
        <f>IF(N307="snížená",J307,0)</f>
        <v>0</v>
      </c>
      <c r="BG307" s="144">
        <f>IF(N307="zákl. přenesená",J307,0)</f>
        <v>0</v>
      </c>
      <c r="BH307" s="144">
        <f>IF(N307="sníž. přenesená",J307,0)</f>
        <v>0</v>
      </c>
      <c r="BI307" s="144">
        <f>IF(N307="nulová",J307,0)</f>
        <v>0</v>
      </c>
      <c r="BJ307" s="18" t="s">
        <v>90</v>
      </c>
      <c r="BK307" s="144">
        <f>ROUND(I307*H307,2)</f>
        <v>0</v>
      </c>
      <c r="BL307" s="18" t="s">
        <v>309</v>
      </c>
      <c r="BM307" s="143" t="s">
        <v>742</v>
      </c>
    </row>
    <row r="308" spans="2:51" s="13" customFormat="1" ht="11.25">
      <c r="B308" s="156"/>
      <c r="D308" s="150" t="s">
        <v>179</v>
      </c>
      <c r="F308" s="158" t="s">
        <v>743</v>
      </c>
      <c r="H308" s="159">
        <v>917.948</v>
      </c>
      <c r="I308" s="160"/>
      <c r="L308" s="156"/>
      <c r="M308" s="161"/>
      <c r="T308" s="162"/>
      <c r="AT308" s="157" t="s">
        <v>179</v>
      </c>
      <c r="AU308" s="157" t="s">
        <v>90</v>
      </c>
      <c r="AV308" s="13" t="s">
        <v>90</v>
      </c>
      <c r="AW308" s="13" t="s">
        <v>4</v>
      </c>
      <c r="AX308" s="13" t="s">
        <v>82</v>
      </c>
      <c r="AY308" s="157" t="s">
        <v>167</v>
      </c>
    </row>
    <row r="309" spans="2:65" s="1" customFormat="1" ht="21.75" customHeight="1">
      <c r="B309" s="33"/>
      <c r="C309" s="132" t="s">
        <v>485</v>
      </c>
      <c r="D309" s="132" t="s">
        <v>170</v>
      </c>
      <c r="E309" s="133" t="s">
        <v>744</v>
      </c>
      <c r="F309" s="134" t="s">
        <v>745</v>
      </c>
      <c r="G309" s="135" t="s">
        <v>173</v>
      </c>
      <c r="H309" s="136">
        <v>1014.06</v>
      </c>
      <c r="I309" s="137"/>
      <c r="J309" s="138">
        <f>ROUND(I309*H309,2)</f>
        <v>0</v>
      </c>
      <c r="K309" s="134" t="s">
        <v>174</v>
      </c>
      <c r="L309" s="33"/>
      <c r="M309" s="139" t="s">
        <v>19</v>
      </c>
      <c r="N309" s="140" t="s">
        <v>46</v>
      </c>
      <c r="P309" s="141">
        <f>O309*H309</f>
        <v>0</v>
      </c>
      <c r="Q309" s="141">
        <v>0</v>
      </c>
      <c r="R309" s="141">
        <f>Q309*H309</f>
        <v>0</v>
      </c>
      <c r="S309" s="141">
        <v>0</v>
      </c>
      <c r="T309" s="142">
        <f>S309*H309</f>
        <v>0</v>
      </c>
      <c r="AR309" s="143" t="s">
        <v>309</v>
      </c>
      <c r="AT309" s="143" t="s">
        <v>170</v>
      </c>
      <c r="AU309" s="143" t="s">
        <v>90</v>
      </c>
      <c r="AY309" s="18" t="s">
        <v>167</v>
      </c>
      <c r="BE309" s="144">
        <f>IF(N309="základní",J309,0)</f>
        <v>0</v>
      </c>
      <c r="BF309" s="144">
        <f>IF(N309="snížená",J309,0)</f>
        <v>0</v>
      </c>
      <c r="BG309" s="144">
        <f>IF(N309="zákl. přenesená",J309,0)</f>
        <v>0</v>
      </c>
      <c r="BH309" s="144">
        <f>IF(N309="sníž. přenesená",J309,0)</f>
        <v>0</v>
      </c>
      <c r="BI309" s="144">
        <f>IF(N309="nulová",J309,0)</f>
        <v>0</v>
      </c>
      <c r="BJ309" s="18" t="s">
        <v>90</v>
      </c>
      <c r="BK309" s="144">
        <f>ROUND(I309*H309,2)</f>
        <v>0</v>
      </c>
      <c r="BL309" s="18" t="s">
        <v>309</v>
      </c>
      <c r="BM309" s="143" t="s">
        <v>746</v>
      </c>
    </row>
    <row r="310" spans="2:47" s="1" customFormat="1" ht="11.25">
      <c r="B310" s="33"/>
      <c r="D310" s="145" t="s">
        <v>177</v>
      </c>
      <c r="F310" s="146" t="s">
        <v>747</v>
      </c>
      <c r="I310" s="147"/>
      <c r="L310" s="33"/>
      <c r="M310" s="148"/>
      <c r="T310" s="54"/>
      <c r="AT310" s="18" t="s">
        <v>177</v>
      </c>
      <c r="AU310" s="18" t="s">
        <v>90</v>
      </c>
    </row>
    <row r="311" spans="2:51" s="12" customFormat="1" ht="11.25">
      <c r="B311" s="149"/>
      <c r="D311" s="150" t="s">
        <v>179</v>
      </c>
      <c r="E311" s="151" t="s">
        <v>19</v>
      </c>
      <c r="F311" s="152" t="s">
        <v>729</v>
      </c>
      <c r="H311" s="151" t="s">
        <v>19</v>
      </c>
      <c r="I311" s="153"/>
      <c r="L311" s="149"/>
      <c r="M311" s="154"/>
      <c r="T311" s="155"/>
      <c r="AT311" s="151" t="s">
        <v>179</v>
      </c>
      <c r="AU311" s="151" t="s">
        <v>90</v>
      </c>
      <c r="AV311" s="12" t="s">
        <v>82</v>
      </c>
      <c r="AW311" s="12" t="s">
        <v>35</v>
      </c>
      <c r="AX311" s="12" t="s">
        <v>74</v>
      </c>
      <c r="AY311" s="151" t="s">
        <v>167</v>
      </c>
    </row>
    <row r="312" spans="2:51" s="13" customFormat="1" ht="11.25">
      <c r="B312" s="156"/>
      <c r="D312" s="150" t="s">
        <v>179</v>
      </c>
      <c r="E312" s="157" t="s">
        <v>19</v>
      </c>
      <c r="F312" s="158" t="s">
        <v>748</v>
      </c>
      <c r="H312" s="159">
        <v>840</v>
      </c>
      <c r="I312" s="160"/>
      <c r="L312" s="156"/>
      <c r="M312" s="161"/>
      <c r="T312" s="162"/>
      <c r="AT312" s="157" t="s">
        <v>179</v>
      </c>
      <c r="AU312" s="157" t="s">
        <v>90</v>
      </c>
      <c r="AV312" s="13" t="s">
        <v>90</v>
      </c>
      <c r="AW312" s="13" t="s">
        <v>35</v>
      </c>
      <c r="AX312" s="13" t="s">
        <v>74</v>
      </c>
      <c r="AY312" s="157" t="s">
        <v>167</v>
      </c>
    </row>
    <row r="313" spans="2:51" s="13" customFormat="1" ht="11.25">
      <c r="B313" s="156"/>
      <c r="D313" s="150" t="s">
        <v>179</v>
      </c>
      <c r="E313" s="157" t="s">
        <v>19</v>
      </c>
      <c r="F313" s="158" t="s">
        <v>749</v>
      </c>
      <c r="H313" s="159">
        <v>133.56</v>
      </c>
      <c r="I313" s="160"/>
      <c r="L313" s="156"/>
      <c r="M313" s="161"/>
      <c r="T313" s="162"/>
      <c r="AT313" s="157" t="s">
        <v>179</v>
      </c>
      <c r="AU313" s="157" t="s">
        <v>90</v>
      </c>
      <c r="AV313" s="13" t="s">
        <v>90</v>
      </c>
      <c r="AW313" s="13" t="s">
        <v>35</v>
      </c>
      <c r="AX313" s="13" t="s">
        <v>74</v>
      </c>
      <c r="AY313" s="157" t="s">
        <v>167</v>
      </c>
    </row>
    <row r="314" spans="2:51" s="13" customFormat="1" ht="11.25">
      <c r="B314" s="156"/>
      <c r="D314" s="150" t="s">
        <v>179</v>
      </c>
      <c r="E314" s="157" t="s">
        <v>19</v>
      </c>
      <c r="F314" s="158" t="s">
        <v>750</v>
      </c>
      <c r="H314" s="159">
        <v>40.5</v>
      </c>
      <c r="I314" s="160"/>
      <c r="L314" s="156"/>
      <c r="M314" s="161"/>
      <c r="T314" s="162"/>
      <c r="AT314" s="157" t="s">
        <v>179</v>
      </c>
      <c r="AU314" s="157" t="s">
        <v>90</v>
      </c>
      <c r="AV314" s="13" t="s">
        <v>90</v>
      </c>
      <c r="AW314" s="13" t="s">
        <v>35</v>
      </c>
      <c r="AX314" s="13" t="s">
        <v>74</v>
      </c>
      <c r="AY314" s="157" t="s">
        <v>167</v>
      </c>
    </row>
    <row r="315" spans="2:51" s="14" customFormat="1" ht="11.25">
      <c r="B315" s="163"/>
      <c r="D315" s="150" t="s">
        <v>179</v>
      </c>
      <c r="E315" s="164" t="s">
        <v>19</v>
      </c>
      <c r="F315" s="165" t="s">
        <v>200</v>
      </c>
      <c r="H315" s="166">
        <v>1014.06</v>
      </c>
      <c r="I315" s="167"/>
      <c r="L315" s="163"/>
      <c r="M315" s="168"/>
      <c r="T315" s="169"/>
      <c r="AT315" s="164" t="s">
        <v>179</v>
      </c>
      <c r="AU315" s="164" t="s">
        <v>90</v>
      </c>
      <c r="AV315" s="14" t="s">
        <v>175</v>
      </c>
      <c r="AW315" s="14" t="s">
        <v>35</v>
      </c>
      <c r="AX315" s="14" t="s">
        <v>82</v>
      </c>
      <c r="AY315" s="164" t="s">
        <v>167</v>
      </c>
    </row>
    <row r="316" spans="2:65" s="1" customFormat="1" ht="16.5" customHeight="1">
      <c r="B316" s="33"/>
      <c r="C316" s="180" t="s">
        <v>751</v>
      </c>
      <c r="D316" s="180" t="s">
        <v>587</v>
      </c>
      <c r="E316" s="181" t="s">
        <v>752</v>
      </c>
      <c r="F316" s="182" t="s">
        <v>753</v>
      </c>
      <c r="G316" s="183" t="s">
        <v>173</v>
      </c>
      <c r="H316" s="184">
        <v>1171.239</v>
      </c>
      <c r="I316" s="185"/>
      <c r="J316" s="186">
        <f>ROUND(I316*H316,2)</f>
        <v>0</v>
      </c>
      <c r="K316" s="182" t="s">
        <v>174</v>
      </c>
      <c r="L316" s="187"/>
      <c r="M316" s="188" t="s">
        <v>19</v>
      </c>
      <c r="N316" s="189" t="s">
        <v>46</v>
      </c>
      <c r="P316" s="141">
        <f>O316*H316</f>
        <v>0</v>
      </c>
      <c r="Q316" s="141">
        <v>0.0003</v>
      </c>
      <c r="R316" s="141">
        <f>Q316*H316</f>
        <v>0.35137169999999995</v>
      </c>
      <c r="S316" s="141">
        <v>0</v>
      </c>
      <c r="T316" s="142">
        <f>S316*H316</f>
        <v>0</v>
      </c>
      <c r="AR316" s="143" t="s">
        <v>437</v>
      </c>
      <c r="AT316" s="143" t="s">
        <v>587</v>
      </c>
      <c r="AU316" s="143" t="s">
        <v>90</v>
      </c>
      <c r="AY316" s="18" t="s">
        <v>167</v>
      </c>
      <c r="BE316" s="144">
        <f>IF(N316="základní",J316,0)</f>
        <v>0</v>
      </c>
      <c r="BF316" s="144">
        <f>IF(N316="snížená",J316,0)</f>
        <v>0</v>
      </c>
      <c r="BG316" s="144">
        <f>IF(N316="zákl. přenesená",J316,0)</f>
        <v>0</v>
      </c>
      <c r="BH316" s="144">
        <f>IF(N316="sníž. přenesená",J316,0)</f>
        <v>0</v>
      </c>
      <c r="BI316" s="144">
        <f>IF(N316="nulová",J316,0)</f>
        <v>0</v>
      </c>
      <c r="BJ316" s="18" t="s">
        <v>90</v>
      </c>
      <c r="BK316" s="144">
        <f>ROUND(I316*H316,2)</f>
        <v>0</v>
      </c>
      <c r="BL316" s="18" t="s">
        <v>309</v>
      </c>
      <c r="BM316" s="143" t="s">
        <v>754</v>
      </c>
    </row>
    <row r="317" spans="2:51" s="13" customFormat="1" ht="11.25">
      <c r="B317" s="156"/>
      <c r="D317" s="150" t="s">
        <v>179</v>
      </c>
      <c r="F317" s="158" t="s">
        <v>755</v>
      </c>
      <c r="H317" s="159">
        <v>1171.239</v>
      </c>
      <c r="I317" s="160"/>
      <c r="L317" s="156"/>
      <c r="M317" s="161"/>
      <c r="T317" s="162"/>
      <c r="AT317" s="157" t="s">
        <v>179</v>
      </c>
      <c r="AU317" s="157" t="s">
        <v>90</v>
      </c>
      <c r="AV317" s="13" t="s">
        <v>90</v>
      </c>
      <c r="AW317" s="13" t="s">
        <v>4</v>
      </c>
      <c r="AX317" s="13" t="s">
        <v>82</v>
      </c>
      <c r="AY317" s="157" t="s">
        <v>167</v>
      </c>
    </row>
    <row r="318" spans="2:65" s="1" customFormat="1" ht="44.25" customHeight="1">
      <c r="B318" s="33"/>
      <c r="C318" s="132" t="s">
        <v>756</v>
      </c>
      <c r="D318" s="132" t="s">
        <v>170</v>
      </c>
      <c r="E318" s="133" t="s">
        <v>757</v>
      </c>
      <c r="F318" s="134" t="s">
        <v>758</v>
      </c>
      <c r="G318" s="135" t="s">
        <v>173</v>
      </c>
      <c r="H318" s="136">
        <v>1014.06</v>
      </c>
      <c r="I318" s="137"/>
      <c r="J318" s="138">
        <f>ROUND(I318*H318,2)</f>
        <v>0</v>
      </c>
      <c r="K318" s="134" t="s">
        <v>19</v>
      </c>
      <c r="L318" s="33"/>
      <c r="M318" s="139" t="s">
        <v>19</v>
      </c>
      <c r="N318" s="140" t="s">
        <v>46</v>
      </c>
      <c r="P318" s="141">
        <f>O318*H318</f>
        <v>0</v>
      </c>
      <c r="Q318" s="141">
        <v>0.00025</v>
      </c>
      <c r="R318" s="141">
        <f>Q318*H318</f>
        <v>0.253515</v>
      </c>
      <c r="S318" s="141">
        <v>0</v>
      </c>
      <c r="T318" s="142">
        <f>S318*H318</f>
        <v>0</v>
      </c>
      <c r="AR318" s="143" t="s">
        <v>309</v>
      </c>
      <c r="AT318" s="143" t="s">
        <v>170</v>
      </c>
      <c r="AU318" s="143" t="s">
        <v>90</v>
      </c>
      <c r="AY318" s="18" t="s">
        <v>167</v>
      </c>
      <c r="BE318" s="144">
        <f>IF(N318="základní",J318,0)</f>
        <v>0</v>
      </c>
      <c r="BF318" s="144">
        <f>IF(N318="snížená",J318,0)</f>
        <v>0</v>
      </c>
      <c r="BG318" s="144">
        <f>IF(N318="zákl. přenesená",J318,0)</f>
        <v>0</v>
      </c>
      <c r="BH318" s="144">
        <f>IF(N318="sníž. přenesená",J318,0)</f>
        <v>0</v>
      </c>
      <c r="BI318" s="144">
        <f>IF(N318="nulová",J318,0)</f>
        <v>0</v>
      </c>
      <c r="BJ318" s="18" t="s">
        <v>90</v>
      </c>
      <c r="BK318" s="144">
        <f>ROUND(I318*H318,2)</f>
        <v>0</v>
      </c>
      <c r="BL318" s="18" t="s">
        <v>309</v>
      </c>
      <c r="BM318" s="143" t="s">
        <v>759</v>
      </c>
    </row>
    <row r="319" spans="2:51" s="12" customFormat="1" ht="11.25">
      <c r="B319" s="149"/>
      <c r="D319" s="150" t="s">
        <v>179</v>
      </c>
      <c r="E319" s="151" t="s">
        <v>19</v>
      </c>
      <c r="F319" s="152" t="s">
        <v>760</v>
      </c>
      <c r="H319" s="151" t="s">
        <v>19</v>
      </c>
      <c r="I319" s="153"/>
      <c r="L319" s="149"/>
      <c r="M319" s="154"/>
      <c r="T319" s="155"/>
      <c r="AT319" s="151" t="s">
        <v>179</v>
      </c>
      <c r="AU319" s="151" t="s">
        <v>90</v>
      </c>
      <c r="AV319" s="12" t="s">
        <v>82</v>
      </c>
      <c r="AW319" s="12" t="s">
        <v>35</v>
      </c>
      <c r="AX319" s="12" t="s">
        <v>74</v>
      </c>
      <c r="AY319" s="151" t="s">
        <v>167</v>
      </c>
    </row>
    <row r="320" spans="2:51" s="13" customFormat="1" ht="11.25">
      <c r="B320" s="156"/>
      <c r="D320" s="150" t="s">
        <v>179</v>
      </c>
      <c r="E320" s="157" t="s">
        <v>19</v>
      </c>
      <c r="F320" s="158" t="s">
        <v>748</v>
      </c>
      <c r="H320" s="159">
        <v>840</v>
      </c>
      <c r="I320" s="160"/>
      <c r="L320" s="156"/>
      <c r="M320" s="161"/>
      <c r="T320" s="162"/>
      <c r="AT320" s="157" t="s">
        <v>179</v>
      </c>
      <c r="AU320" s="157" t="s">
        <v>90</v>
      </c>
      <c r="AV320" s="13" t="s">
        <v>90</v>
      </c>
      <c r="AW320" s="13" t="s">
        <v>35</v>
      </c>
      <c r="AX320" s="13" t="s">
        <v>74</v>
      </c>
      <c r="AY320" s="157" t="s">
        <v>167</v>
      </c>
    </row>
    <row r="321" spans="2:51" s="13" customFormat="1" ht="11.25">
      <c r="B321" s="156"/>
      <c r="D321" s="150" t="s">
        <v>179</v>
      </c>
      <c r="E321" s="157" t="s">
        <v>19</v>
      </c>
      <c r="F321" s="158" t="s">
        <v>749</v>
      </c>
      <c r="H321" s="159">
        <v>133.56</v>
      </c>
      <c r="I321" s="160"/>
      <c r="L321" s="156"/>
      <c r="M321" s="161"/>
      <c r="T321" s="162"/>
      <c r="AT321" s="157" t="s">
        <v>179</v>
      </c>
      <c r="AU321" s="157" t="s">
        <v>90</v>
      </c>
      <c r="AV321" s="13" t="s">
        <v>90</v>
      </c>
      <c r="AW321" s="13" t="s">
        <v>35</v>
      </c>
      <c r="AX321" s="13" t="s">
        <v>74</v>
      </c>
      <c r="AY321" s="157" t="s">
        <v>167</v>
      </c>
    </row>
    <row r="322" spans="2:51" s="13" customFormat="1" ht="11.25">
      <c r="B322" s="156"/>
      <c r="D322" s="150" t="s">
        <v>179</v>
      </c>
      <c r="E322" s="157" t="s">
        <v>19</v>
      </c>
      <c r="F322" s="158" t="s">
        <v>750</v>
      </c>
      <c r="H322" s="159">
        <v>40.5</v>
      </c>
      <c r="I322" s="160"/>
      <c r="L322" s="156"/>
      <c r="M322" s="161"/>
      <c r="T322" s="162"/>
      <c r="AT322" s="157" t="s">
        <v>179</v>
      </c>
      <c r="AU322" s="157" t="s">
        <v>90</v>
      </c>
      <c r="AV322" s="13" t="s">
        <v>90</v>
      </c>
      <c r="AW322" s="13" t="s">
        <v>35</v>
      </c>
      <c r="AX322" s="13" t="s">
        <v>74</v>
      </c>
      <c r="AY322" s="157" t="s">
        <v>167</v>
      </c>
    </row>
    <row r="323" spans="2:51" s="14" customFormat="1" ht="11.25">
      <c r="B323" s="163"/>
      <c r="D323" s="150" t="s">
        <v>179</v>
      </c>
      <c r="E323" s="164" t="s">
        <v>19</v>
      </c>
      <c r="F323" s="165" t="s">
        <v>200</v>
      </c>
      <c r="H323" s="166">
        <v>1014.06</v>
      </c>
      <c r="I323" s="167"/>
      <c r="L323" s="163"/>
      <c r="M323" s="168"/>
      <c r="T323" s="169"/>
      <c r="AT323" s="164" t="s">
        <v>179</v>
      </c>
      <c r="AU323" s="164" t="s">
        <v>90</v>
      </c>
      <c r="AV323" s="14" t="s">
        <v>175</v>
      </c>
      <c r="AW323" s="14" t="s">
        <v>35</v>
      </c>
      <c r="AX323" s="14" t="s">
        <v>82</v>
      </c>
      <c r="AY323" s="164" t="s">
        <v>167</v>
      </c>
    </row>
    <row r="324" spans="2:65" s="1" customFormat="1" ht="21.75" customHeight="1">
      <c r="B324" s="33"/>
      <c r="C324" s="180" t="s">
        <v>761</v>
      </c>
      <c r="D324" s="180" t="s">
        <v>587</v>
      </c>
      <c r="E324" s="181" t="s">
        <v>762</v>
      </c>
      <c r="F324" s="182" t="s">
        <v>763</v>
      </c>
      <c r="G324" s="183" t="s">
        <v>173</v>
      </c>
      <c r="H324" s="184">
        <v>1181.887</v>
      </c>
      <c r="I324" s="185"/>
      <c r="J324" s="186">
        <f>ROUND(I324*H324,2)</f>
        <v>0</v>
      </c>
      <c r="K324" s="182" t="s">
        <v>174</v>
      </c>
      <c r="L324" s="187"/>
      <c r="M324" s="188" t="s">
        <v>19</v>
      </c>
      <c r="N324" s="189" t="s">
        <v>46</v>
      </c>
      <c r="P324" s="141">
        <f>O324*H324</f>
        <v>0</v>
      </c>
      <c r="Q324" s="141">
        <v>0.0019</v>
      </c>
      <c r="R324" s="141">
        <f>Q324*H324</f>
        <v>2.2455852999999997</v>
      </c>
      <c r="S324" s="141">
        <v>0</v>
      </c>
      <c r="T324" s="142">
        <f>S324*H324</f>
        <v>0</v>
      </c>
      <c r="AR324" s="143" t="s">
        <v>437</v>
      </c>
      <c r="AT324" s="143" t="s">
        <v>587</v>
      </c>
      <c r="AU324" s="143" t="s">
        <v>90</v>
      </c>
      <c r="AY324" s="18" t="s">
        <v>167</v>
      </c>
      <c r="BE324" s="144">
        <f>IF(N324="základní",J324,0)</f>
        <v>0</v>
      </c>
      <c r="BF324" s="144">
        <f>IF(N324="snížená",J324,0)</f>
        <v>0</v>
      </c>
      <c r="BG324" s="144">
        <f>IF(N324="zákl. přenesená",J324,0)</f>
        <v>0</v>
      </c>
      <c r="BH324" s="144">
        <f>IF(N324="sníž. přenesená",J324,0)</f>
        <v>0</v>
      </c>
      <c r="BI324" s="144">
        <f>IF(N324="nulová",J324,0)</f>
        <v>0</v>
      </c>
      <c r="BJ324" s="18" t="s">
        <v>90</v>
      </c>
      <c r="BK324" s="144">
        <f>ROUND(I324*H324,2)</f>
        <v>0</v>
      </c>
      <c r="BL324" s="18" t="s">
        <v>309</v>
      </c>
      <c r="BM324" s="143" t="s">
        <v>764</v>
      </c>
    </row>
    <row r="325" spans="2:51" s="13" customFormat="1" ht="11.25">
      <c r="B325" s="156"/>
      <c r="D325" s="150" t="s">
        <v>179</v>
      </c>
      <c r="F325" s="158" t="s">
        <v>765</v>
      </c>
      <c r="H325" s="159">
        <v>1181.887</v>
      </c>
      <c r="I325" s="160"/>
      <c r="L325" s="156"/>
      <c r="M325" s="161"/>
      <c r="T325" s="162"/>
      <c r="AT325" s="157" t="s">
        <v>179</v>
      </c>
      <c r="AU325" s="157" t="s">
        <v>90</v>
      </c>
      <c r="AV325" s="13" t="s">
        <v>90</v>
      </c>
      <c r="AW325" s="13" t="s">
        <v>4</v>
      </c>
      <c r="AX325" s="13" t="s">
        <v>82</v>
      </c>
      <c r="AY325" s="157" t="s">
        <v>167</v>
      </c>
    </row>
    <row r="326" spans="2:65" s="1" customFormat="1" ht="33" customHeight="1">
      <c r="B326" s="33"/>
      <c r="C326" s="132" t="s">
        <v>766</v>
      </c>
      <c r="D326" s="132" t="s">
        <v>170</v>
      </c>
      <c r="E326" s="133" t="s">
        <v>767</v>
      </c>
      <c r="F326" s="134" t="s">
        <v>768</v>
      </c>
      <c r="G326" s="135" t="s">
        <v>312</v>
      </c>
      <c r="H326" s="136">
        <v>32</v>
      </c>
      <c r="I326" s="137"/>
      <c r="J326" s="138">
        <f>ROUND(I326*H326,2)</f>
        <v>0</v>
      </c>
      <c r="K326" s="134" t="s">
        <v>174</v>
      </c>
      <c r="L326" s="33"/>
      <c r="M326" s="139" t="s">
        <v>19</v>
      </c>
      <c r="N326" s="140" t="s">
        <v>46</v>
      </c>
      <c r="P326" s="141">
        <f>O326*H326</f>
        <v>0</v>
      </c>
      <c r="Q326" s="141">
        <v>0.0075</v>
      </c>
      <c r="R326" s="141">
        <f>Q326*H326</f>
        <v>0.24</v>
      </c>
      <c r="S326" s="141">
        <v>0</v>
      </c>
      <c r="T326" s="142">
        <f>S326*H326</f>
        <v>0</v>
      </c>
      <c r="AR326" s="143" t="s">
        <v>309</v>
      </c>
      <c r="AT326" s="143" t="s">
        <v>170</v>
      </c>
      <c r="AU326" s="143" t="s">
        <v>90</v>
      </c>
      <c r="AY326" s="18" t="s">
        <v>167</v>
      </c>
      <c r="BE326" s="144">
        <f>IF(N326="základní",J326,0)</f>
        <v>0</v>
      </c>
      <c r="BF326" s="144">
        <f>IF(N326="snížená",J326,0)</f>
        <v>0</v>
      </c>
      <c r="BG326" s="144">
        <f>IF(N326="zákl. přenesená",J326,0)</f>
        <v>0</v>
      </c>
      <c r="BH326" s="144">
        <f>IF(N326="sníž. přenesená",J326,0)</f>
        <v>0</v>
      </c>
      <c r="BI326" s="144">
        <f>IF(N326="nulová",J326,0)</f>
        <v>0</v>
      </c>
      <c r="BJ326" s="18" t="s">
        <v>90</v>
      </c>
      <c r="BK326" s="144">
        <f>ROUND(I326*H326,2)</f>
        <v>0</v>
      </c>
      <c r="BL326" s="18" t="s">
        <v>309</v>
      </c>
      <c r="BM326" s="143" t="s">
        <v>769</v>
      </c>
    </row>
    <row r="327" spans="2:47" s="1" customFormat="1" ht="11.25">
      <c r="B327" s="33"/>
      <c r="D327" s="145" t="s">
        <v>177</v>
      </c>
      <c r="F327" s="146" t="s">
        <v>770</v>
      </c>
      <c r="I327" s="147"/>
      <c r="L327" s="33"/>
      <c r="M327" s="148"/>
      <c r="T327" s="54"/>
      <c r="AT327" s="18" t="s">
        <v>177</v>
      </c>
      <c r="AU327" s="18" t="s">
        <v>90</v>
      </c>
    </row>
    <row r="328" spans="2:51" s="12" customFormat="1" ht="11.25">
      <c r="B328" s="149"/>
      <c r="D328" s="150" t="s">
        <v>179</v>
      </c>
      <c r="E328" s="151" t="s">
        <v>19</v>
      </c>
      <c r="F328" s="152" t="s">
        <v>600</v>
      </c>
      <c r="H328" s="151" t="s">
        <v>19</v>
      </c>
      <c r="I328" s="153"/>
      <c r="L328" s="149"/>
      <c r="M328" s="154"/>
      <c r="T328" s="155"/>
      <c r="AT328" s="151" t="s">
        <v>179</v>
      </c>
      <c r="AU328" s="151" t="s">
        <v>90</v>
      </c>
      <c r="AV328" s="12" t="s">
        <v>82</v>
      </c>
      <c r="AW328" s="12" t="s">
        <v>35</v>
      </c>
      <c r="AX328" s="12" t="s">
        <v>74</v>
      </c>
      <c r="AY328" s="151" t="s">
        <v>167</v>
      </c>
    </row>
    <row r="329" spans="2:51" s="13" customFormat="1" ht="11.25">
      <c r="B329" s="156"/>
      <c r="D329" s="150" t="s">
        <v>179</v>
      </c>
      <c r="E329" s="157" t="s">
        <v>19</v>
      </c>
      <c r="F329" s="158" t="s">
        <v>771</v>
      </c>
      <c r="H329" s="159">
        <v>31</v>
      </c>
      <c r="I329" s="160"/>
      <c r="L329" s="156"/>
      <c r="M329" s="161"/>
      <c r="T329" s="162"/>
      <c r="AT329" s="157" t="s">
        <v>179</v>
      </c>
      <c r="AU329" s="157" t="s">
        <v>90</v>
      </c>
      <c r="AV329" s="13" t="s">
        <v>90</v>
      </c>
      <c r="AW329" s="13" t="s">
        <v>35</v>
      </c>
      <c r="AX329" s="13" t="s">
        <v>74</v>
      </c>
      <c r="AY329" s="157" t="s">
        <v>167</v>
      </c>
    </row>
    <row r="330" spans="2:51" s="13" customFormat="1" ht="11.25">
      <c r="B330" s="156"/>
      <c r="D330" s="150" t="s">
        <v>179</v>
      </c>
      <c r="E330" s="157" t="s">
        <v>19</v>
      </c>
      <c r="F330" s="158" t="s">
        <v>772</v>
      </c>
      <c r="H330" s="159">
        <v>1</v>
      </c>
      <c r="I330" s="160"/>
      <c r="L330" s="156"/>
      <c r="M330" s="161"/>
      <c r="T330" s="162"/>
      <c r="AT330" s="157" t="s">
        <v>179</v>
      </c>
      <c r="AU330" s="157" t="s">
        <v>90</v>
      </c>
      <c r="AV330" s="13" t="s">
        <v>90</v>
      </c>
      <c r="AW330" s="13" t="s">
        <v>35</v>
      </c>
      <c r="AX330" s="13" t="s">
        <v>74</v>
      </c>
      <c r="AY330" s="157" t="s">
        <v>167</v>
      </c>
    </row>
    <row r="331" spans="2:51" s="14" customFormat="1" ht="11.25">
      <c r="B331" s="163"/>
      <c r="D331" s="150" t="s">
        <v>179</v>
      </c>
      <c r="E331" s="164" t="s">
        <v>19</v>
      </c>
      <c r="F331" s="165" t="s">
        <v>200</v>
      </c>
      <c r="H331" s="166">
        <v>32</v>
      </c>
      <c r="I331" s="167"/>
      <c r="L331" s="163"/>
      <c r="M331" s="168"/>
      <c r="T331" s="169"/>
      <c r="AT331" s="164" t="s">
        <v>179</v>
      </c>
      <c r="AU331" s="164" t="s">
        <v>90</v>
      </c>
      <c r="AV331" s="14" t="s">
        <v>175</v>
      </c>
      <c r="AW331" s="14" t="s">
        <v>35</v>
      </c>
      <c r="AX331" s="14" t="s">
        <v>82</v>
      </c>
      <c r="AY331" s="164" t="s">
        <v>167</v>
      </c>
    </row>
    <row r="332" spans="2:65" s="1" customFormat="1" ht="16.5" customHeight="1">
      <c r="B332" s="33"/>
      <c r="C332" s="180" t="s">
        <v>773</v>
      </c>
      <c r="D332" s="180" t="s">
        <v>587</v>
      </c>
      <c r="E332" s="181" t="s">
        <v>774</v>
      </c>
      <c r="F332" s="182" t="s">
        <v>775</v>
      </c>
      <c r="G332" s="183" t="s">
        <v>312</v>
      </c>
      <c r="H332" s="184">
        <v>31</v>
      </c>
      <c r="I332" s="185"/>
      <c r="J332" s="186">
        <f>ROUND(I332*H332,2)</f>
        <v>0</v>
      </c>
      <c r="K332" s="182" t="s">
        <v>174</v>
      </c>
      <c r="L332" s="187"/>
      <c r="M332" s="188" t="s">
        <v>19</v>
      </c>
      <c r="N332" s="189" t="s">
        <v>46</v>
      </c>
      <c r="P332" s="141">
        <f>O332*H332</f>
        <v>0</v>
      </c>
      <c r="Q332" s="141">
        <v>0.0001</v>
      </c>
      <c r="R332" s="141">
        <f>Q332*H332</f>
        <v>0.0031000000000000003</v>
      </c>
      <c r="S332" s="141">
        <v>0</v>
      </c>
      <c r="T332" s="142">
        <f>S332*H332</f>
        <v>0</v>
      </c>
      <c r="AR332" s="143" t="s">
        <v>437</v>
      </c>
      <c r="AT332" s="143" t="s">
        <v>587</v>
      </c>
      <c r="AU332" s="143" t="s">
        <v>90</v>
      </c>
      <c r="AY332" s="18" t="s">
        <v>167</v>
      </c>
      <c r="BE332" s="144">
        <f>IF(N332="základní",J332,0)</f>
        <v>0</v>
      </c>
      <c r="BF332" s="144">
        <f>IF(N332="snížená",J332,0)</f>
        <v>0</v>
      </c>
      <c r="BG332" s="144">
        <f>IF(N332="zákl. přenesená",J332,0)</f>
        <v>0</v>
      </c>
      <c r="BH332" s="144">
        <f>IF(N332="sníž. přenesená",J332,0)</f>
        <v>0</v>
      </c>
      <c r="BI332" s="144">
        <f>IF(N332="nulová",J332,0)</f>
        <v>0</v>
      </c>
      <c r="BJ332" s="18" t="s">
        <v>90</v>
      </c>
      <c r="BK332" s="144">
        <f>ROUND(I332*H332,2)</f>
        <v>0</v>
      </c>
      <c r="BL332" s="18" t="s">
        <v>309</v>
      </c>
      <c r="BM332" s="143" t="s">
        <v>776</v>
      </c>
    </row>
    <row r="333" spans="2:51" s="12" customFormat="1" ht="11.25">
      <c r="B333" s="149"/>
      <c r="D333" s="150" t="s">
        <v>179</v>
      </c>
      <c r="E333" s="151" t="s">
        <v>19</v>
      </c>
      <c r="F333" s="152" t="s">
        <v>600</v>
      </c>
      <c r="H333" s="151" t="s">
        <v>19</v>
      </c>
      <c r="I333" s="153"/>
      <c r="L333" s="149"/>
      <c r="M333" s="154"/>
      <c r="T333" s="155"/>
      <c r="AT333" s="151" t="s">
        <v>179</v>
      </c>
      <c r="AU333" s="151" t="s">
        <v>90</v>
      </c>
      <c r="AV333" s="12" t="s">
        <v>82</v>
      </c>
      <c r="AW333" s="12" t="s">
        <v>35</v>
      </c>
      <c r="AX333" s="12" t="s">
        <v>74</v>
      </c>
      <c r="AY333" s="151" t="s">
        <v>167</v>
      </c>
    </row>
    <row r="334" spans="2:51" s="13" customFormat="1" ht="11.25">
      <c r="B334" s="156"/>
      <c r="D334" s="150" t="s">
        <v>179</v>
      </c>
      <c r="E334" s="157" t="s">
        <v>19</v>
      </c>
      <c r="F334" s="158" t="s">
        <v>771</v>
      </c>
      <c r="H334" s="159">
        <v>31</v>
      </c>
      <c r="I334" s="160"/>
      <c r="L334" s="156"/>
      <c r="M334" s="161"/>
      <c r="T334" s="162"/>
      <c r="AT334" s="157" t="s">
        <v>179</v>
      </c>
      <c r="AU334" s="157" t="s">
        <v>90</v>
      </c>
      <c r="AV334" s="13" t="s">
        <v>90</v>
      </c>
      <c r="AW334" s="13" t="s">
        <v>35</v>
      </c>
      <c r="AX334" s="13" t="s">
        <v>74</v>
      </c>
      <c r="AY334" s="157" t="s">
        <v>167</v>
      </c>
    </row>
    <row r="335" spans="2:51" s="14" customFormat="1" ht="11.25">
      <c r="B335" s="163"/>
      <c r="D335" s="150" t="s">
        <v>179</v>
      </c>
      <c r="E335" s="164" t="s">
        <v>19</v>
      </c>
      <c r="F335" s="165" t="s">
        <v>200</v>
      </c>
      <c r="H335" s="166">
        <v>31</v>
      </c>
      <c r="I335" s="167"/>
      <c r="L335" s="163"/>
      <c r="M335" s="168"/>
      <c r="T335" s="169"/>
      <c r="AT335" s="164" t="s">
        <v>179</v>
      </c>
      <c r="AU335" s="164" t="s">
        <v>90</v>
      </c>
      <c r="AV335" s="14" t="s">
        <v>175</v>
      </c>
      <c r="AW335" s="14" t="s">
        <v>35</v>
      </c>
      <c r="AX335" s="14" t="s">
        <v>82</v>
      </c>
      <c r="AY335" s="164" t="s">
        <v>167</v>
      </c>
    </row>
    <row r="336" spans="2:65" s="1" customFormat="1" ht="21.75" customHeight="1">
      <c r="B336" s="33"/>
      <c r="C336" s="180" t="s">
        <v>777</v>
      </c>
      <c r="D336" s="180" t="s">
        <v>587</v>
      </c>
      <c r="E336" s="181" t="s">
        <v>778</v>
      </c>
      <c r="F336" s="182" t="s">
        <v>779</v>
      </c>
      <c r="G336" s="183" t="s">
        <v>312</v>
      </c>
      <c r="H336" s="184">
        <v>1</v>
      </c>
      <c r="I336" s="185"/>
      <c r="J336" s="186">
        <f>ROUND(I336*H336,2)</f>
        <v>0</v>
      </c>
      <c r="K336" s="182" t="s">
        <v>174</v>
      </c>
      <c r="L336" s="187"/>
      <c r="M336" s="188" t="s">
        <v>19</v>
      </c>
      <c r="N336" s="189" t="s">
        <v>46</v>
      </c>
      <c r="P336" s="141">
        <f>O336*H336</f>
        <v>0</v>
      </c>
      <c r="Q336" s="141">
        <v>0.00015</v>
      </c>
      <c r="R336" s="141">
        <f>Q336*H336</f>
        <v>0.00015</v>
      </c>
      <c r="S336" s="141">
        <v>0</v>
      </c>
      <c r="T336" s="142">
        <f>S336*H336</f>
        <v>0</v>
      </c>
      <c r="AR336" s="143" t="s">
        <v>437</v>
      </c>
      <c r="AT336" s="143" t="s">
        <v>587</v>
      </c>
      <c r="AU336" s="143" t="s">
        <v>90</v>
      </c>
      <c r="AY336" s="18" t="s">
        <v>167</v>
      </c>
      <c r="BE336" s="144">
        <f>IF(N336="základní",J336,0)</f>
        <v>0</v>
      </c>
      <c r="BF336" s="144">
        <f>IF(N336="snížená",J336,0)</f>
        <v>0</v>
      </c>
      <c r="BG336" s="144">
        <f>IF(N336="zákl. přenesená",J336,0)</f>
        <v>0</v>
      </c>
      <c r="BH336" s="144">
        <f>IF(N336="sníž. přenesená",J336,0)</f>
        <v>0</v>
      </c>
      <c r="BI336" s="144">
        <f>IF(N336="nulová",J336,0)</f>
        <v>0</v>
      </c>
      <c r="BJ336" s="18" t="s">
        <v>90</v>
      </c>
      <c r="BK336" s="144">
        <f>ROUND(I336*H336,2)</f>
        <v>0</v>
      </c>
      <c r="BL336" s="18" t="s">
        <v>309</v>
      </c>
      <c r="BM336" s="143" t="s">
        <v>780</v>
      </c>
    </row>
    <row r="337" spans="2:51" s="12" customFormat="1" ht="11.25">
      <c r="B337" s="149"/>
      <c r="D337" s="150" t="s">
        <v>179</v>
      </c>
      <c r="E337" s="151" t="s">
        <v>19</v>
      </c>
      <c r="F337" s="152" t="s">
        <v>600</v>
      </c>
      <c r="H337" s="151" t="s">
        <v>19</v>
      </c>
      <c r="I337" s="153"/>
      <c r="L337" s="149"/>
      <c r="M337" s="154"/>
      <c r="T337" s="155"/>
      <c r="AT337" s="151" t="s">
        <v>179</v>
      </c>
      <c r="AU337" s="151" t="s">
        <v>90</v>
      </c>
      <c r="AV337" s="12" t="s">
        <v>82</v>
      </c>
      <c r="AW337" s="12" t="s">
        <v>35</v>
      </c>
      <c r="AX337" s="12" t="s">
        <v>74</v>
      </c>
      <c r="AY337" s="151" t="s">
        <v>167</v>
      </c>
    </row>
    <row r="338" spans="2:51" s="13" customFormat="1" ht="11.25">
      <c r="B338" s="156"/>
      <c r="D338" s="150" t="s">
        <v>179</v>
      </c>
      <c r="E338" s="157" t="s">
        <v>19</v>
      </c>
      <c r="F338" s="158" t="s">
        <v>772</v>
      </c>
      <c r="H338" s="159">
        <v>1</v>
      </c>
      <c r="I338" s="160"/>
      <c r="L338" s="156"/>
      <c r="M338" s="161"/>
      <c r="T338" s="162"/>
      <c r="AT338" s="157" t="s">
        <v>179</v>
      </c>
      <c r="AU338" s="157" t="s">
        <v>90</v>
      </c>
      <c r="AV338" s="13" t="s">
        <v>90</v>
      </c>
      <c r="AW338" s="13" t="s">
        <v>35</v>
      </c>
      <c r="AX338" s="13" t="s">
        <v>74</v>
      </c>
      <c r="AY338" s="157" t="s">
        <v>167</v>
      </c>
    </row>
    <row r="339" spans="2:51" s="14" customFormat="1" ht="11.25">
      <c r="B339" s="163"/>
      <c r="D339" s="150" t="s">
        <v>179</v>
      </c>
      <c r="E339" s="164" t="s">
        <v>19</v>
      </c>
      <c r="F339" s="165" t="s">
        <v>200</v>
      </c>
      <c r="H339" s="166">
        <v>1</v>
      </c>
      <c r="I339" s="167"/>
      <c r="L339" s="163"/>
      <c r="M339" s="168"/>
      <c r="T339" s="169"/>
      <c r="AT339" s="164" t="s">
        <v>179</v>
      </c>
      <c r="AU339" s="164" t="s">
        <v>90</v>
      </c>
      <c r="AV339" s="14" t="s">
        <v>175</v>
      </c>
      <c r="AW339" s="14" t="s">
        <v>35</v>
      </c>
      <c r="AX339" s="14" t="s">
        <v>82</v>
      </c>
      <c r="AY339" s="164" t="s">
        <v>167</v>
      </c>
    </row>
    <row r="340" spans="2:65" s="1" customFormat="1" ht="24.2" customHeight="1">
      <c r="B340" s="33"/>
      <c r="C340" s="132" t="s">
        <v>781</v>
      </c>
      <c r="D340" s="132" t="s">
        <v>170</v>
      </c>
      <c r="E340" s="133" t="s">
        <v>782</v>
      </c>
      <c r="F340" s="134" t="s">
        <v>783</v>
      </c>
      <c r="G340" s="135" t="s">
        <v>368</v>
      </c>
      <c r="H340" s="136">
        <v>930</v>
      </c>
      <c r="I340" s="137"/>
      <c r="J340" s="138">
        <f>ROUND(I340*H340,2)</f>
        <v>0</v>
      </c>
      <c r="K340" s="134" t="s">
        <v>174</v>
      </c>
      <c r="L340" s="33"/>
      <c r="M340" s="139" t="s">
        <v>19</v>
      </c>
      <c r="N340" s="140" t="s">
        <v>46</v>
      </c>
      <c r="P340" s="141">
        <f>O340*H340</f>
        <v>0</v>
      </c>
      <c r="Q340" s="141">
        <v>0.00012</v>
      </c>
      <c r="R340" s="141">
        <f>Q340*H340</f>
        <v>0.1116</v>
      </c>
      <c r="S340" s="141">
        <v>0</v>
      </c>
      <c r="T340" s="142">
        <f>S340*H340</f>
        <v>0</v>
      </c>
      <c r="AR340" s="143" t="s">
        <v>309</v>
      </c>
      <c r="AT340" s="143" t="s">
        <v>170</v>
      </c>
      <c r="AU340" s="143" t="s">
        <v>90</v>
      </c>
      <c r="AY340" s="18" t="s">
        <v>167</v>
      </c>
      <c r="BE340" s="144">
        <f>IF(N340="základní",J340,0)</f>
        <v>0</v>
      </c>
      <c r="BF340" s="144">
        <f>IF(N340="snížená",J340,0)</f>
        <v>0</v>
      </c>
      <c r="BG340" s="144">
        <f>IF(N340="zákl. přenesená",J340,0)</f>
        <v>0</v>
      </c>
      <c r="BH340" s="144">
        <f>IF(N340="sníž. přenesená",J340,0)</f>
        <v>0</v>
      </c>
      <c r="BI340" s="144">
        <f>IF(N340="nulová",J340,0)</f>
        <v>0</v>
      </c>
      <c r="BJ340" s="18" t="s">
        <v>90</v>
      </c>
      <c r="BK340" s="144">
        <f>ROUND(I340*H340,2)</f>
        <v>0</v>
      </c>
      <c r="BL340" s="18" t="s">
        <v>309</v>
      </c>
      <c r="BM340" s="143" t="s">
        <v>784</v>
      </c>
    </row>
    <row r="341" spans="2:47" s="1" customFormat="1" ht="11.25">
      <c r="B341" s="33"/>
      <c r="D341" s="145" t="s">
        <v>177</v>
      </c>
      <c r="F341" s="146" t="s">
        <v>785</v>
      </c>
      <c r="I341" s="147"/>
      <c r="L341" s="33"/>
      <c r="M341" s="148"/>
      <c r="T341" s="54"/>
      <c r="AT341" s="18" t="s">
        <v>177</v>
      </c>
      <c r="AU341" s="18" t="s">
        <v>90</v>
      </c>
    </row>
    <row r="342" spans="2:51" s="12" customFormat="1" ht="11.25">
      <c r="B342" s="149"/>
      <c r="D342" s="150" t="s">
        <v>179</v>
      </c>
      <c r="E342" s="151" t="s">
        <v>19</v>
      </c>
      <c r="F342" s="152" t="s">
        <v>600</v>
      </c>
      <c r="H342" s="151" t="s">
        <v>19</v>
      </c>
      <c r="I342" s="153"/>
      <c r="L342" s="149"/>
      <c r="M342" s="154"/>
      <c r="T342" s="155"/>
      <c r="AT342" s="151" t="s">
        <v>179</v>
      </c>
      <c r="AU342" s="151" t="s">
        <v>90</v>
      </c>
      <c r="AV342" s="12" t="s">
        <v>82</v>
      </c>
      <c r="AW342" s="12" t="s">
        <v>35</v>
      </c>
      <c r="AX342" s="12" t="s">
        <v>74</v>
      </c>
      <c r="AY342" s="151" t="s">
        <v>167</v>
      </c>
    </row>
    <row r="343" spans="2:51" s="13" customFormat="1" ht="11.25">
      <c r="B343" s="156"/>
      <c r="D343" s="150" t="s">
        <v>179</v>
      </c>
      <c r="E343" s="157" t="s">
        <v>19</v>
      </c>
      <c r="F343" s="158" t="s">
        <v>786</v>
      </c>
      <c r="H343" s="159">
        <v>270</v>
      </c>
      <c r="I343" s="160"/>
      <c r="L343" s="156"/>
      <c r="M343" s="161"/>
      <c r="T343" s="162"/>
      <c r="AT343" s="157" t="s">
        <v>179</v>
      </c>
      <c r="AU343" s="157" t="s">
        <v>90</v>
      </c>
      <c r="AV343" s="13" t="s">
        <v>90</v>
      </c>
      <c r="AW343" s="13" t="s">
        <v>35</v>
      </c>
      <c r="AX343" s="13" t="s">
        <v>74</v>
      </c>
      <c r="AY343" s="157" t="s">
        <v>167</v>
      </c>
    </row>
    <row r="344" spans="2:51" s="13" customFormat="1" ht="11.25">
      <c r="B344" s="156"/>
      <c r="D344" s="150" t="s">
        <v>179</v>
      </c>
      <c r="E344" s="157" t="s">
        <v>19</v>
      </c>
      <c r="F344" s="158" t="s">
        <v>787</v>
      </c>
      <c r="H344" s="159">
        <v>330</v>
      </c>
      <c r="I344" s="160"/>
      <c r="L344" s="156"/>
      <c r="M344" s="161"/>
      <c r="T344" s="162"/>
      <c r="AT344" s="157" t="s">
        <v>179</v>
      </c>
      <c r="AU344" s="157" t="s">
        <v>90</v>
      </c>
      <c r="AV344" s="13" t="s">
        <v>90</v>
      </c>
      <c r="AW344" s="13" t="s">
        <v>35</v>
      </c>
      <c r="AX344" s="13" t="s">
        <v>74</v>
      </c>
      <c r="AY344" s="157" t="s">
        <v>167</v>
      </c>
    </row>
    <row r="345" spans="2:51" s="13" customFormat="1" ht="11.25">
      <c r="B345" s="156"/>
      <c r="D345" s="150" t="s">
        <v>179</v>
      </c>
      <c r="E345" s="157" t="s">
        <v>19</v>
      </c>
      <c r="F345" s="158" t="s">
        <v>788</v>
      </c>
      <c r="H345" s="159">
        <v>330</v>
      </c>
      <c r="I345" s="160"/>
      <c r="L345" s="156"/>
      <c r="M345" s="161"/>
      <c r="T345" s="162"/>
      <c r="AT345" s="157" t="s">
        <v>179</v>
      </c>
      <c r="AU345" s="157" t="s">
        <v>90</v>
      </c>
      <c r="AV345" s="13" t="s">
        <v>90</v>
      </c>
      <c r="AW345" s="13" t="s">
        <v>35</v>
      </c>
      <c r="AX345" s="13" t="s">
        <v>74</v>
      </c>
      <c r="AY345" s="157" t="s">
        <v>167</v>
      </c>
    </row>
    <row r="346" spans="2:51" s="14" customFormat="1" ht="11.25">
      <c r="B346" s="163"/>
      <c r="D346" s="150" t="s">
        <v>179</v>
      </c>
      <c r="E346" s="164" t="s">
        <v>19</v>
      </c>
      <c r="F346" s="165" t="s">
        <v>200</v>
      </c>
      <c r="H346" s="166">
        <v>930</v>
      </c>
      <c r="I346" s="167"/>
      <c r="L346" s="163"/>
      <c r="M346" s="168"/>
      <c r="T346" s="169"/>
      <c r="AT346" s="164" t="s">
        <v>179</v>
      </c>
      <c r="AU346" s="164" t="s">
        <v>90</v>
      </c>
      <c r="AV346" s="14" t="s">
        <v>175</v>
      </c>
      <c r="AW346" s="14" t="s">
        <v>35</v>
      </c>
      <c r="AX346" s="14" t="s">
        <v>82</v>
      </c>
      <c r="AY346" s="164" t="s">
        <v>167</v>
      </c>
    </row>
    <row r="347" spans="2:65" s="1" customFormat="1" ht="16.5" customHeight="1">
      <c r="B347" s="33"/>
      <c r="C347" s="180" t="s">
        <v>789</v>
      </c>
      <c r="D347" s="180" t="s">
        <v>587</v>
      </c>
      <c r="E347" s="181" t="s">
        <v>790</v>
      </c>
      <c r="F347" s="182" t="s">
        <v>791</v>
      </c>
      <c r="G347" s="183" t="s">
        <v>368</v>
      </c>
      <c r="H347" s="184">
        <v>297</v>
      </c>
      <c r="I347" s="185"/>
      <c r="J347" s="186">
        <f>ROUND(I347*H347,2)</f>
        <v>0</v>
      </c>
      <c r="K347" s="182" t="s">
        <v>174</v>
      </c>
      <c r="L347" s="187"/>
      <c r="M347" s="188" t="s">
        <v>19</v>
      </c>
      <c r="N347" s="189" t="s">
        <v>46</v>
      </c>
      <c r="P347" s="141">
        <f>O347*H347</f>
        <v>0</v>
      </c>
      <c r="Q347" s="141">
        <v>0.001</v>
      </c>
      <c r="R347" s="141">
        <f>Q347*H347</f>
        <v>0.297</v>
      </c>
      <c r="S347" s="141">
        <v>0</v>
      </c>
      <c r="T347" s="142">
        <f>S347*H347</f>
        <v>0</v>
      </c>
      <c r="AR347" s="143" t="s">
        <v>437</v>
      </c>
      <c r="AT347" s="143" t="s">
        <v>587</v>
      </c>
      <c r="AU347" s="143" t="s">
        <v>90</v>
      </c>
      <c r="AY347" s="18" t="s">
        <v>167</v>
      </c>
      <c r="BE347" s="144">
        <f>IF(N347="základní",J347,0)</f>
        <v>0</v>
      </c>
      <c r="BF347" s="144">
        <f>IF(N347="snížená",J347,0)</f>
        <v>0</v>
      </c>
      <c r="BG347" s="144">
        <f>IF(N347="zákl. přenesená",J347,0)</f>
        <v>0</v>
      </c>
      <c r="BH347" s="144">
        <f>IF(N347="sníž. přenesená",J347,0)</f>
        <v>0</v>
      </c>
      <c r="BI347" s="144">
        <f>IF(N347="nulová",J347,0)</f>
        <v>0</v>
      </c>
      <c r="BJ347" s="18" t="s">
        <v>90</v>
      </c>
      <c r="BK347" s="144">
        <f>ROUND(I347*H347,2)</f>
        <v>0</v>
      </c>
      <c r="BL347" s="18" t="s">
        <v>309</v>
      </c>
      <c r="BM347" s="143" t="s">
        <v>792</v>
      </c>
    </row>
    <row r="348" spans="2:51" s="12" customFormat="1" ht="11.25">
      <c r="B348" s="149"/>
      <c r="D348" s="150" t="s">
        <v>179</v>
      </c>
      <c r="E348" s="151" t="s">
        <v>19</v>
      </c>
      <c r="F348" s="152" t="s">
        <v>600</v>
      </c>
      <c r="H348" s="151" t="s">
        <v>19</v>
      </c>
      <c r="I348" s="153"/>
      <c r="L348" s="149"/>
      <c r="M348" s="154"/>
      <c r="T348" s="155"/>
      <c r="AT348" s="151" t="s">
        <v>179</v>
      </c>
      <c r="AU348" s="151" t="s">
        <v>90</v>
      </c>
      <c r="AV348" s="12" t="s">
        <v>82</v>
      </c>
      <c r="AW348" s="12" t="s">
        <v>35</v>
      </c>
      <c r="AX348" s="12" t="s">
        <v>74</v>
      </c>
      <c r="AY348" s="151" t="s">
        <v>167</v>
      </c>
    </row>
    <row r="349" spans="2:51" s="13" customFormat="1" ht="11.25">
      <c r="B349" s="156"/>
      <c r="D349" s="150" t="s">
        <v>179</v>
      </c>
      <c r="E349" s="157" t="s">
        <v>19</v>
      </c>
      <c r="F349" s="158" t="s">
        <v>786</v>
      </c>
      <c r="H349" s="159">
        <v>270</v>
      </c>
      <c r="I349" s="160"/>
      <c r="L349" s="156"/>
      <c r="M349" s="161"/>
      <c r="T349" s="162"/>
      <c r="AT349" s="157" t="s">
        <v>179</v>
      </c>
      <c r="AU349" s="157" t="s">
        <v>90</v>
      </c>
      <c r="AV349" s="13" t="s">
        <v>90</v>
      </c>
      <c r="AW349" s="13" t="s">
        <v>35</v>
      </c>
      <c r="AX349" s="13" t="s">
        <v>74</v>
      </c>
      <c r="AY349" s="157" t="s">
        <v>167</v>
      </c>
    </row>
    <row r="350" spans="2:51" s="14" customFormat="1" ht="11.25">
      <c r="B350" s="163"/>
      <c r="D350" s="150" t="s">
        <v>179</v>
      </c>
      <c r="E350" s="164" t="s">
        <v>19</v>
      </c>
      <c r="F350" s="165" t="s">
        <v>200</v>
      </c>
      <c r="H350" s="166">
        <v>270</v>
      </c>
      <c r="I350" s="167"/>
      <c r="L350" s="163"/>
      <c r="M350" s="168"/>
      <c r="T350" s="169"/>
      <c r="AT350" s="164" t="s">
        <v>179</v>
      </c>
      <c r="AU350" s="164" t="s">
        <v>90</v>
      </c>
      <c r="AV350" s="14" t="s">
        <v>175</v>
      </c>
      <c r="AW350" s="14" t="s">
        <v>35</v>
      </c>
      <c r="AX350" s="14" t="s">
        <v>82</v>
      </c>
      <c r="AY350" s="164" t="s">
        <v>167</v>
      </c>
    </row>
    <row r="351" spans="2:51" s="13" customFormat="1" ht="11.25">
      <c r="B351" s="156"/>
      <c r="D351" s="150" t="s">
        <v>179</v>
      </c>
      <c r="F351" s="158" t="s">
        <v>793</v>
      </c>
      <c r="H351" s="159">
        <v>297</v>
      </c>
      <c r="I351" s="160"/>
      <c r="L351" s="156"/>
      <c r="M351" s="161"/>
      <c r="T351" s="162"/>
      <c r="AT351" s="157" t="s">
        <v>179</v>
      </c>
      <c r="AU351" s="157" t="s">
        <v>90</v>
      </c>
      <c r="AV351" s="13" t="s">
        <v>90</v>
      </c>
      <c r="AW351" s="13" t="s">
        <v>4</v>
      </c>
      <c r="AX351" s="13" t="s">
        <v>82</v>
      </c>
      <c r="AY351" s="157" t="s">
        <v>167</v>
      </c>
    </row>
    <row r="352" spans="2:65" s="1" customFormat="1" ht="16.5" customHeight="1">
      <c r="B352" s="33"/>
      <c r="C352" s="180" t="s">
        <v>794</v>
      </c>
      <c r="D352" s="180" t="s">
        <v>587</v>
      </c>
      <c r="E352" s="181" t="s">
        <v>795</v>
      </c>
      <c r="F352" s="182" t="s">
        <v>796</v>
      </c>
      <c r="G352" s="183" t="s">
        <v>368</v>
      </c>
      <c r="H352" s="184">
        <v>363</v>
      </c>
      <c r="I352" s="185"/>
      <c r="J352" s="186">
        <f>ROUND(I352*H352,2)</f>
        <v>0</v>
      </c>
      <c r="K352" s="182" t="s">
        <v>174</v>
      </c>
      <c r="L352" s="187"/>
      <c r="M352" s="188" t="s">
        <v>19</v>
      </c>
      <c r="N352" s="189" t="s">
        <v>46</v>
      </c>
      <c r="P352" s="141">
        <f>O352*H352</f>
        <v>0</v>
      </c>
      <c r="Q352" s="141">
        <v>0.00056</v>
      </c>
      <c r="R352" s="141">
        <f>Q352*H352</f>
        <v>0.20328</v>
      </c>
      <c r="S352" s="141">
        <v>0</v>
      </c>
      <c r="T352" s="142">
        <f>S352*H352</f>
        <v>0</v>
      </c>
      <c r="AR352" s="143" t="s">
        <v>437</v>
      </c>
      <c r="AT352" s="143" t="s">
        <v>587</v>
      </c>
      <c r="AU352" s="143" t="s">
        <v>90</v>
      </c>
      <c r="AY352" s="18" t="s">
        <v>167</v>
      </c>
      <c r="BE352" s="144">
        <f>IF(N352="základní",J352,0)</f>
        <v>0</v>
      </c>
      <c r="BF352" s="144">
        <f>IF(N352="snížená",J352,0)</f>
        <v>0</v>
      </c>
      <c r="BG352" s="144">
        <f>IF(N352="zákl. přenesená",J352,0)</f>
        <v>0</v>
      </c>
      <c r="BH352" s="144">
        <f>IF(N352="sníž. přenesená",J352,0)</f>
        <v>0</v>
      </c>
      <c r="BI352" s="144">
        <f>IF(N352="nulová",J352,0)</f>
        <v>0</v>
      </c>
      <c r="BJ352" s="18" t="s">
        <v>90</v>
      </c>
      <c r="BK352" s="144">
        <f>ROUND(I352*H352,2)</f>
        <v>0</v>
      </c>
      <c r="BL352" s="18" t="s">
        <v>309</v>
      </c>
      <c r="BM352" s="143" t="s">
        <v>797</v>
      </c>
    </row>
    <row r="353" spans="2:51" s="12" customFormat="1" ht="11.25">
      <c r="B353" s="149"/>
      <c r="D353" s="150" t="s">
        <v>179</v>
      </c>
      <c r="E353" s="151" t="s">
        <v>19</v>
      </c>
      <c r="F353" s="152" t="s">
        <v>600</v>
      </c>
      <c r="H353" s="151" t="s">
        <v>19</v>
      </c>
      <c r="I353" s="153"/>
      <c r="L353" s="149"/>
      <c r="M353" s="154"/>
      <c r="T353" s="155"/>
      <c r="AT353" s="151" t="s">
        <v>179</v>
      </c>
      <c r="AU353" s="151" t="s">
        <v>90</v>
      </c>
      <c r="AV353" s="12" t="s">
        <v>82</v>
      </c>
      <c r="AW353" s="12" t="s">
        <v>35</v>
      </c>
      <c r="AX353" s="12" t="s">
        <v>74</v>
      </c>
      <c r="AY353" s="151" t="s">
        <v>167</v>
      </c>
    </row>
    <row r="354" spans="2:51" s="13" customFormat="1" ht="11.25">
      <c r="B354" s="156"/>
      <c r="D354" s="150" t="s">
        <v>179</v>
      </c>
      <c r="E354" s="157" t="s">
        <v>19</v>
      </c>
      <c r="F354" s="158" t="s">
        <v>787</v>
      </c>
      <c r="H354" s="159">
        <v>330</v>
      </c>
      <c r="I354" s="160"/>
      <c r="L354" s="156"/>
      <c r="M354" s="161"/>
      <c r="T354" s="162"/>
      <c r="AT354" s="157" t="s">
        <v>179</v>
      </c>
      <c r="AU354" s="157" t="s">
        <v>90</v>
      </c>
      <c r="AV354" s="13" t="s">
        <v>90</v>
      </c>
      <c r="AW354" s="13" t="s">
        <v>35</v>
      </c>
      <c r="AX354" s="13" t="s">
        <v>74</v>
      </c>
      <c r="AY354" s="157" t="s">
        <v>167</v>
      </c>
    </row>
    <row r="355" spans="2:51" s="14" customFormat="1" ht="11.25">
      <c r="B355" s="163"/>
      <c r="D355" s="150" t="s">
        <v>179</v>
      </c>
      <c r="E355" s="164" t="s">
        <v>19</v>
      </c>
      <c r="F355" s="165" t="s">
        <v>200</v>
      </c>
      <c r="H355" s="166">
        <v>330</v>
      </c>
      <c r="I355" s="167"/>
      <c r="L355" s="163"/>
      <c r="M355" s="168"/>
      <c r="T355" s="169"/>
      <c r="AT355" s="164" t="s">
        <v>179</v>
      </c>
      <c r="AU355" s="164" t="s">
        <v>90</v>
      </c>
      <c r="AV355" s="14" t="s">
        <v>175</v>
      </c>
      <c r="AW355" s="14" t="s">
        <v>35</v>
      </c>
      <c r="AX355" s="14" t="s">
        <v>82</v>
      </c>
      <c r="AY355" s="164" t="s">
        <v>167</v>
      </c>
    </row>
    <row r="356" spans="2:51" s="13" customFormat="1" ht="11.25">
      <c r="B356" s="156"/>
      <c r="D356" s="150" t="s">
        <v>179</v>
      </c>
      <c r="F356" s="158" t="s">
        <v>798</v>
      </c>
      <c r="H356" s="159">
        <v>363</v>
      </c>
      <c r="I356" s="160"/>
      <c r="L356" s="156"/>
      <c r="M356" s="161"/>
      <c r="T356" s="162"/>
      <c r="AT356" s="157" t="s">
        <v>179</v>
      </c>
      <c r="AU356" s="157" t="s">
        <v>90</v>
      </c>
      <c r="AV356" s="13" t="s">
        <v>90</v>
      </c>
      <c r="AW356" s="13" t="s">
        <v>4</v>
      </c>
      <c r="AX356" s="13" t="s">
        <v>82</v>
      </c>
      <c r="AY356" s="157" t="s">
        <v>167</v>
      </c>
    </row>
    <row r="357" spans="2:65" s="1" customFormat="1" ht="16.5" customHeight="1">
      <c r="B357" s="33"/>
      <c r="C357" s="180" t="s">
        <v>799</v>
      </c>
      <c r="D357" s="180" t="s">
        <v>587</v>
      </c>
      <c r="E357" s="181" t="s">
        <v>800</v>
      </c>
      <c r="F357" s="182" t="s">
        <v>801</v>
      </c>
      <c r="G357" s="183" t="s">
        <v>368</v>
      </c>
      <c r="H357" s="184">
        <v>363</v>
      </c>
      <c r="I357" s="185"/>
      <c r="J357" s="186">
        <f>ROUND(I357*H357,2)</f>
        <v>0</v>
      </c>
      <c r="K357" s="182" t="s">
        <v>174</v>
      </c>
      <c r="L357" s="187"/>
      <c r="M357" s="188" t="s">
        <v>19</v>
      </c>
      <c r="N357" s="189" t="s">
        <v>46</v>
      </c>
      <c r="P357" s="141">
        <f>O357*H357</f>
        <v>0</v>
      </c>
      <c r="Q357" s="141">
        <v>0.00056</v>
      </c>
      <c r="R357" s="141">
        <f>Q357*H357</f>
        <v>0.20328</v>
      </c>
      <c r="S357" s="141">
        <v>0</v>
      </c>
      <c r="T357" s="142">
        <f>S357*H357</f>
        <v>0</v>
      </c>
      <c r="AR357" s="143" t="s">
        <v>437</v>
      </c>
      <c r="AT357" s="143" t="s">
        <v>587</v>
      </c>
      <c r="AU357" s="143" t="s">
        <v>90</v>
      </c>
      <c r="AY357" s="18" t="s">
        <v>167</v>
      </c>
      <c r="BE357" s="144">
        <f>IF(N357="základní",J357,0)</f>
        <v>0</v>
      </c>
      <c r="BF357" s="144">
        <f>IF(N357="snížená",J357,0)</f>
        <v>0</v>
      </c>
      <c r="BG357" s="144">
        <f>IF(N357="zákl. přenesená",J357,0)</f>
        <v>0</v>
      </c>
      <c r="BH357" s="144">
        <f>IF(N357="sníž. přenesená",J357,0)</f>
        <v>0</v>
      </c>
      <c r="BI357" s="144">
        <f>IF(N357="nulová",J357,0)</f>
        <v>0</v>
      </c>
      <c r="BJ357" s="18" t="s">
        <v>90</v>
      </c>
      <c r="BK357" s="144">
        <f>ROUND(I357*H357,2)</f>
        <v>0</v>
      </c>
      <c r="BL357" s="18" t="s">
        <v>309</v>
      </c>
      <c r="BM357" s="143" t="s">
        <v>802</v>
      </c>
    </row>
    <row r="358" spans="2:51" s="12" customFormat="1" ht="11.25">
      <c r="B358" s="149"/>
      <c r="D358" s="150" t="s">
        <v>179</v>
      </c>
      <c r="E358" s="151" t="s">
        <v>19</v>
      </c>
      <c r="F358" s="152" t="s">
        <v>600</v>
      </c>
      <c r="H358" s="151" t="s">
        <v>19</v>
      </c>
      <c r="I358" s="153"/>
      <c r="L358" s="149"/>
      <c r="M358" s="154"/>
      <c r="T358" s="155"/>
      <c r="AT358" s="151" t="s">
        <v>179</v>
      </c>
      <c r="AU358" s="151" t="s">
        <v>90</v>
      </c>
      <c r="AV358" s="12" t="s">
        <v>82</v>
      </c>
      <c r="AW358" s="12" t="s">
        <v>35</v>
      </c>
      <c r="AX358" s="12" t="s">
        <v>74</v>
      </c>
      <c r="AY358" s="151" t="s">
        <v>167</v>
      </c>
    </row>
    <row r="359" spans="2:51" s="13" customFormat="1" ht="11.25">
      <c r="B359" s="156"/>
      <c r="D359" s="150" t="s">
        <v>179</v>
      </c>
      <c r="E359" s="157" t="s">
        <v>19</v>
      </c>
      <c r="F359" s="158" t="s">
        <v>788</v>
      </c>
      <c r="H359" s="159">
        <v>330</v>
      </c>
      <c r="I359" s="160"/>
      <c r="L359" s="156"/>
      <c r="M359" s="161"/>
      <c r="T359" s="162"/>
      <c r="AT359" s="157" t="s">
        <v>179</v>
      </c>
      <c r="AU359" s="157" t="s">
        <v>90</v>
      </c>
      <c r="AV359" s="13" t="s">
        <v>90</v>
      </c>
      <c r="AW359" s="13" t="s">
        <v>35</v>
      </c>
      <c r="AX359" s="13" t="s">
        <v>74</v>
      </c>
      <c r="AY359" s="157" t="s">
        <v>167</v>
      </c>
    </row>
    <row r="360" spans="2:51" s="14" customFormat="1" ht="11.25">
      <c r="B360" s="163"/>
      <c r="D360" s="150" t="s">
        <v>179</v>
      </c>
      <c r="E360" s="164" t="s">
        <v>19</v>
      </c>
      <c r="F360" s="165" t="s">
        <v>200</v>
      </c>
      <c r="H360" s="166">
        <v>330</v>
      </c>
      <c r="I360" s="167"/>
      <c r="L360" s="163"/>
      <c r="M360" s="168"/>
      <c r="T360" s="169"/>
      <c r="AT360" s="164" t="s">
        <v>179</v>
      </c>
      <c r="AU360" s="164" t="s">
        <v>90</v>
      </c>
      <c r="AV360" s="14" t="s">
        <v>175</v>
      </c>
      <c r="AW360" s="14" t="s">
        <v>35</v>
      </c>
      <c r="AX360" s="14" t="s">
        <v>82</v>
      </c>
      <c r="AY360" s="164" t="s">
        <v>167</v>
      </c>
    </row>
    <row r="361" spans="2:51" s="13" customFormat="1" ht="11.25">
      <c r="B361" s="156"/>
      <c r="D361" s="150" t="s">
        <v>179</v>
      </c>
      <c r="F361" s="158" t="s">
        <v>798</v>
      </c>
      <c r="H361" s="159">
        <v>363</v>
      </c>
      <c r="I361" s="160"/>
      <c r="L361" s="156"/>
      <c r="M361" s="161"/>
      <c r="T361" s="162"/>
      <c r="AT361" s="157" t="s">
        <v>179</v>
      </c>
      <c r="AU361" s="157" t="s">
        <v>90</v>
      </c>
      <c r="AV361" s="13" t="s">
        <v>90</v>
      </c>
      <c r="AW361" s="13" t="s">
        <v>4</v>
      </c>
      <c r="AX361" s="13" t="s">
        <v>82</v>
      </c>
      <c r="AY361" s="157" t="s">
        <v>167</v>
      </c>
    </row>
    <row r="362" spans="2:65" s="1" customFormat="1" ht="21.75" customHeight="1">
      <c r="B362" s="33"/>
      <c r="C362" s="132" t="s">
        <v>803</v>
      </c>
      <c r="D362" s="132" t="s">
        <v>170</v>
      </c>
      <c r="E362" s="133" t="s">
        <v>804</v>
      </c>
      <c r="F362" s="134" t="s">
        <v>805</v>
      </c>
      <c r="G362" s="135" t="s">
        <v>173</v>
      </c>
      <c r="H362" s="136">
        <v>1014.06</v>
      </c>
      <c r="I362" s="137"/>
      <c r="J362" s="138">
        <f>ROUND(I362*H362,2)</f>
        <v>0</v>
      </c>
      <c r="K362" s="134" t="s">
        <v>174</v>
      </c>
      <c r="L362" s="33"/>
      <c r="M362" s="139" t="s">
        <v>19</v>
      </c>
      <c r="N362" s="140" t="s">
        <v>46</v>
      </c>
      <c r="P362" s="141">
        <f>O362*H362</f>
        <v>0</v>
      </c>
      <c r="Q362" s="141">
        <v>0</v>
      </c>
      <c r="R362" s="141">
        <f>Q362*H362</f>
        <v>0</v>
      </c>
      <c r="S362" s="141">
        <v>0</v>
      </c>
      <c r="T362" s="142">
        <f>S362*H362</f>
        <v>0</v>
      </c>
      <c r="AR362" s="143" t="s">
        <v>309</v>
      </c>
      <c r="AT362" s="143" t="s">
        <v>170</v>
      </c>
      <c r="AU362" s="143" t="s">
        <v>90</v>
      </c>
      <c r="AY362" s="18" t="s">
        <v>167</v>
      </c>
      <c r="BE362" s="144">
        <f>IF(N362="základní",J362,0)</f>
        <v>0</v>
      </c>
      <c r="BF362" s="144">
        <f>IF(N362="snížená",J362,0)</f>
        <v>0</v>
      </c>
      <c r="BG362" s="144">
        <f>IF(N362="zákl. přenesená",J362,0)</f>
        <v>0</v>
      </c>
      <c r="BH362" s="144">
        <f>IF(N362="sníž. přenesená",J362,0)</f>
        <v>0</v>
      </c>
      <c r="BI362" s="144">
        <f>IF(N362="nulová",J362,0)</f>
        <v>0</v>
      </c>
      <c r="BJ362" s="18" t="s">
        <v>90</v>
      </c>
      <c r="BK362" s="144">
        <f>ROUND(I362*H362,2)</f>
        <v>0</v>
      </c>
      <c r="BL362" s="18" t="s">
        <v>309</v>
      </c>
      <c r="BM362" s="143" t="s">
        <v>806</v>
      </c>
    </row>
    <row r="363" spans="2:47" s="1" customFormat="1" ht="11.25">
      <c r="B363" s="33"/>
      <c r="D363" s="145" t="s">
        <v>177</v>
      </c>
      <c r="F363" s="146" t="s">
        <v>807</v>
      </c>
      <c r="I363" s="147"/>
      <c r="L363" s="33"/>
      <c r="M363" s="148"/>
      <c r="T363" s="54"/>
      <c r="AT363" s="18" t="s">
        <v>177</v>
      </c>
      <c r="AU363" s="18" t="s">
        <v>90</v>
      </c>
    </row>
    <row r="364" spans="2:51" s="12" customFormat="1" ht="11.25">
      <c r="B364" s="149"/>
      <c r="D364" s="150" t="s">
        <v>179</v>
      </c>
      <c r="E364" s="151" t="s">
        <v>19</v>
      </c>
      <c r="F364" s="152" t="s">
        <v>729</v>
      </c>
      <c r="H364" s="151" t="s">
        <v>19</v>
      </c>
      <c r="I364" s="153"/>
      <c r="L364" s="149"/>
      <c r="M364" s="154"/>
      <c r="T364" s="155"/>
      <c r="AT364" s="151" t="s">
        <v>179</v>
      </c>
      <c r="AU364" s="151" t="s">
        <v>90</v>
      </c>
      <c r="AV364" s="12" t="s">
        <v>82</v>
      </c>
      <c r="AW364" s="12" t="s">
        <v>35</v>
      </c>
      <c r="AX364" s="12" t="s">
        <v>74</v>
      </c>
      <c r="AY364" s="151" t="s">
        <v>167</v>
      </c>
    </row>
    <row r="365" spans="2:51" s="13" customFormat="1" ht="11.25">
      <c r="B365" s="156"/>
      <c r="D365" s="150" t="s">
        <v>179</v>
      </c>
      <c r="E365" s="157" t="s">
        <v>19</v>
      </c>
      <c r="F365" s="158" t="s">
        <v>748</v>
      </c>
      <c r="H365" s="159">
        <v>840</v>
      </c>
      <c r="I365" s="160"/>
      <c r="L365" s="156"/>
      <c r="M365" s="161"/>
      <c r="T365" s="162"/>
      <c r="AT365" s="157" t="s">
        <v>179</v>
      </c>
      <c r="AU365" s="157" t="s">
        <v>90</v>
      </c>
      <c r="AV365" s="13" t="s">
        <v>90</v>
      </c>
      <c r="AW365" s="13" t="s">
        <v>35</v>
      </c>
      <c r="AX365" s="13" t="s">
        <v>74</v>
      </c>
      <c r="AY365" s="157" t="s">
        <v>167</v>
      </c>
    </row>
    <row r="366" spans="2:51" s="13" customFormat="1" ht="11.25">
      <c r="B366" s="156"/>
      <c r="D366" s="150" t="s">
        <v>179</v>
      </c>
      <c r="E366" s="157" t="s">
        <v>19</v>
      </c>
      <c r="F366" s="158" t="s">
        <v>749</v>
      </c>
      <c r="H366" s="159">
        <v>133.56</v>
      </c>
      <c r="I366" s="160"/>
      <c r="L366" s="156"/>
      <c r="M366" s="161"/>
      <c r="T366" s="162"/>
      <c r="AT366" s="157" t="s">
        <v>179</v>
      </c>
      <c r="AU366" s="157" t="s">
        <v>90</v>
      </c>
      <c r="AV366" s="13" t="s">
        <v>90</v>
      </c>
      <c r="AW366" s="13" t="s">
        <v>35</v>
      </c>
      <c r="AX366" s="13" t="s">
        <v>74</v>
      </c>
      <c r="AY366" s="157" t="s">
        <v>167</v>
      </c>
    </row>
    <row r="367" spans="2:51" s="13" customFormat="1" ht="11.25">
      <c r="B367" s="156"/>
      <c r="D367" s="150" t="s">
        <v>179</v>
      </c>
      <c r="E367" s="157" t="s">
        <v>19</v>
      </c>
      <c r="F367" s="158" t="s">
        <v>750</v>
      </c>
      <c r="H367" s="159">
        <v>40.5</v>
      </c>
      <c r="I367" s="160"/>
      <c r="L367" s="156"/>
      <c r="M367" s="161"/>
      <c r="T367" s="162"/>
      <c r="AT367" s="157" t="s">
        <v>179</v>
      </c>
      <c r="AU367" s="157" t="s">
        <v>90</v>
      </c>
      <c r="AV367" s="13" t="s">
        <v>90</v>
      </c>
      <c r="AW367" s="13" t="s">
        <v>35</v>
      </c>
      <c r="AX367" s="13" t="s">
        <v>74</v>
      </c>
      <c r="AY367" s="157" t="s">
        <v>167</v>
      </c>
    </row>
    <row r="368" spans="2:51" s="14" customFormat="1" ht="11.25">
      <c r="B368" s="163"/>
      <c r="D368" s="150" t="s">
        <v>179</v>
      </c>
      <c r="E368" s="164" t="s">
        <v>19</v>
      </c>
      <c r="F368" s="165" t="s">
        <v>200</v>
      </c>
      <c r="H368" s="166">
        <v>1014.06</v>
      </c>
      <c r="I368" s="167"/>
      <c r="L368" s="163"/>
      <c r="M368" s="168"/>
      <c r="T368" s="169"/>
      <c r="AT368" s="164" t="s">
        <v>179</v>
      </c>
      <c r="AU368" s="164" t="s">
        <v>90</v>
      </c>
      <c r="AV368" s="14" t="s">
        <v>175</v>
      </c>
      <c r="AW368" s="14" t="s">
        <v>35</v>
      </c>
      <c r="AX368" s="14" t="s">
        <v>82</v>
      </c>
      <c r="AY368" s="164" t="s">
        <v>167</v>
      </c>
    </row>
    <row r="369" spans="2:65" s="1" customFormat="1" ht="16.5" customHeight="1">
      <c r="B369" s="33"/>
      <c r="C369" s="180" t="s">
        <v>808</v>
      </c>
      <c r="D369" s="180" t="s">
        <v>587</v>
      </c>
      <c r="E369" s="181" t="s">
        <v>809</v>
      </c>
      <c r="F369" s="182" t="s">
        <v>810</v>
      </c>
      <c r="G369" s="183" t="s">
        <v>173</v>
      </c>
      <c r="H369" s="184">
        <v>1171.239</v>
      </c>
      <c r="I369" s="185"/>
      <c r="J369" s="186">
        <f>ROUND(I369*H369,2)</f>
        <v>0</v>
      </c>
      <c r="K369" s="182" t="s">
        <v>174</v>
      </c>
      <c r="L369" s="187"/>
      <c r="M369" s="188" t="s">
        <v>19</v>
      </c>
      <c r="N369" s="189" t="s">
        <v>46</v>
      </c>
      <c r="P369" s="141">
        <f>O369*H369</f>
        <v>0</v>
      </c>
      <c r="Q369" s="141">
        <v>0.0005</v>
      </c>
      <c r="R369" s="141">
        <f>Q369*H369</f>
        <v>0.5856195000000001</v>
      </c>
      <c r="S369" s="141">
        <v>0</v>
      </c>
      <c r="T369" s="142">
        <f>S369*H369</f>
        <v>0</v>
      </c>
      <c r="AR369" s="143" t="s">
        <v>437</v>
      </c>
      <c r="AT369" s="143" t="s">
        <v>587</v>
      </c>
      <c r="AU369" s="143" t="s">
        <v>90</v>
      </c>
      <c r="AY369" s="18" t="s">
        <v>167</v>
      </c>
      <c r="BE369" s="144">
        <f>IF(N369="základní",J369,0)</f>
        <v>0</v>
      </c>
      <c r="BF369" s="144">
        <f>IF(N369="snížená",J369,0)</f>
        <v>0</v>
      </c>
      <c r="BG369" s="144">
        <f>IF(N369="zákl. přenesená",J369,0)</f>
        <v>0</v>
      </c>
      <c r="BH369" s="144">
        <f>IF(N369="sníž. přenesená",J369,0)</f>
        <v>0</v>
      </c>
      <c r="BI369" s="144">
        <f>IF(N369="nulová",J369,0)</f>
        <v>0</v>
      </c>
      <c r="BJ369" s="18" t="s">
        <v>90</v>
      </c>
      <c r="BK369" s="144">
        <f>ROUND(I369*H369,2)</f>
        <v>0</v>
      </c>
      <c r="BL369" s="18" t="s">
        <v>309</v>
      </c>
      <c r="BM369" s="143" t="s">
        <v>811</v>
      </c>
    </row>
    <row r="370" spans="2:51" s="13" customFormat="1" ht="11.25">
      <c r="B370" s="156"/>
      <c r="D370" s="150" t="s">
        <v>179</v>
      </c>
      <c r="F370" s="158" t="s">
        <v>755</v>
      </c>
      <c r="H370" s="159">
        <v>1171.239</v>
      </c>
      <c r="I370" s="160"/>
      <c r="L370" s="156"/>
      <c r="M370" s="161"/>
      <c r="T370" s="162"/>
      <c r="AT370" s="157" t="s">
        <v>179</v>
      </c>
      <c r="AU370" s="157" t="s">
        <v>90</v>
      </c>
      <c r="AV370" s="13" t="s">
        <v>90</v>
      </c>
      <c r="AW370" s="13" t="s">
        <v>4</v>
      </c>
      <c r="AX370" s="13" t="s">
        <v>82</v>
      </c>
      <c r="AY370" s="157" t="s">
        <v>167</v>
      </c>
    </row>
    <row r="371" spans="2:65" s="1" customFormat="1" ht="24.2" customHeight="1">
      <c r="B371" s="33"/>
      <c r="C371" s="132" t="s">
        <v>812</v>
      </c>
      <c r="D371" s="132" t="s">
        <v>170</v>
      </c>
      <c r="E371" s="133" t="s">
        <v>813</v>
      </c>
      <c r="F371" s="134" t="s">
        <v>814</v>
      </c>
      <c r="G371" s="135" t="s">
        <v>173</v>
      </c>
      <c r="H371" s="136">
        <v>777</v>
      </c>
      <c r="I371" s="137"/>
      <c r="J371" s="138">
        <f>ROUND(I371*H371,2)</f>
        <v>0</v>
      </c>
      <c r="K371" s="134" t="s">
        <v>174</v>
      </c>
      <c r="L371" s="33"/>
      <c r="M371" s="139" t="s">
        <v>19</v>
      </c>
      <c r="N371" s="140" t="s">
        <v>46</v>
      </c>
      <c r="P371" s="141">
        <f>O371*H371</f>
        <v>0</v>
      </c>
      <c r="Q371" s="141">
        <v>0.00077</v>
      </c>
      <c r="R371" s="141">
        <f>Q371*H371</f>
        <v>0.59829</v>
      </c>
      <c r="S371" s="141">
        <v>0</v>
      </c>
      <c r="T371" s="142">
        <f>S371*H371</f>
        <v>0</v>
      </c>
      <c r="AR371" s="143" t="s">
        <v>309</v>
      </c>
      <c r="AT371" s="143" t="s">
        <v>170</v>
      </c>
      <c r="AU371" s="143" t="s">
        <v>90</v>
      </c>
      <c r="AY371" s="18" t="s">
        <v>167</v>
      </c>
      <c r="BE371" s="144">
        <f>IF(N371="základní",J371,0)</f>
        <v>0</v>
      </c>
      <c r="BF371" s="144">
        <f>IF(N371="snížená",J371,0)</f>
        <v>0</v>
      </c>
      <c r="BG371" s="144">
        <f>IF(N371="zákl. přenesená",J371,0)</f>
        <v>0</v>
      </c>
      <c r="BH371" s="144">
        <f>IF(N371="sníž. přenesená",J371,0)</f>
        <v>0</v>
      </c>
      <c r="BI371" s="144">
        <f>IF(N371="nulová",J371,0)</f>
        <v>0</v>
      </c>
      <c r="BJ371" s="18" t="s">
        <v>90</v>
      </c>
      <c r="BK371" s="144">
        <f>ROUND(I371*H371,2)</f>
        <v>0</v>
      </c>
      <c r="BL371" s="18" t="s">
        <v>309</v>
      </c>
      <c r="BM371" s="143" t="s">
        <v>815</v>
      </c>
    </row>
    <row r="372" spans="2:47" s="1" customFormat="1" ht="11.25">
      <c r="B372" s="33"/>
      <c r="D372" s="145" t="s">
        <v>177</v>
      </c>
      <c r="F372" s="146" t="s">
        <v>816</v>
      </c>
      <c r="I372" s="147"/>
      <c r="L372" s="33"/>
      <c r="M372" s="148"/>
      <c r="T372" s="54"/>
      <c r="AT372" s="18" t="s">
        <v>177</v>
      </c>
      <c r="AU372" s="18" t="s">
        <v>90</v>
      </c>
    </row>
    <row r="373" spans="2:51" s="12" customFormat="1" ht="11.25">
      <c r="B373" s="149"/>
      <c r="D373" s="150" t="s">
        <v>179</v>
      </c>
      <c r="E373" s="151" t="s">
        <v>19</v>
      </c>
      <c r="F373" s="152" t="s">
        <v>729</v>
      </c>
      <c r="H373" s="151" t="s">
        <v>19</v>
      </c>
      <c r="I373" s="153"/>
      <c r="L373" s="149"/>
      <c r="M373" s="154"/>
      <c r="T373" s="155"/>
      <c r="AT373" s="151" t="s">
        <v>179</v>
      </c>
      <c r="AU373" s="151" t="s">
        <v>90</v>
      </c>
      <c r="AV373" s="12" t="s">
        <v>82</v>
      </c>
      <c r="AW373" s="12" t="s">
        <v>35</v>
      </c>
      <c r="AX373" s="12" t="s">
        <v>74</v>
      </c>
      <c r="AY373" s="151" t="s">
        <v>167</v>
      </c>
    </row>
    <row r="374" spans="2:51" s="13" customFormat="1" ht="11.25">
      <c r="B374" s="156"/>
      <c r="D374" s="150" t="s">
        <v>179</v>
      </c>
      <c r="E374" s="157" t="s">
        <v>19</v>
      </c>
      <c r="F374" s="158" t="s">
        <v>730</v>
      </c>
      <c r="H374" s="159">
        <v>777</v>
      </c>
      <c r="I374" s="160"/>
      <c r="L374" s="156"/>
      <c r="M374" s="161"/>
      <c r="T374" s="162"/>
      <c r="AT374" s="157" t="s">
        <v>179</v>
      </c>
      <c r="AU374" s="157" t="s">
        <v>90</v>
      </c>
      <c r="AV374" s="13" t="s">
        <v>90</v>
      </c>
      <c r="AW374" s="13" t="s">
        <v>35</v>
      </c>
      <c r="AX374" s="13" t="s">
        <v>74</v>
      </c>
      <c r="AY374" s="157" t="s">
        <v>167</v>
      </c>
    </row>
    <row r="375" spans="2:51" s="14" customFormat="1" ht="11.25">
      <c r="B375" s="163"/>
      <c r="D375" s="150" t="s">
        <v>179</v>
      </c>
      <c r="E375" s="164" t="s">
        <v>19</v>
      </c>
      <c r="F375" s="165" t="s">
        <v>200</v>
      </c>
      <c r="H375" s="166">
        <v>777</v>
      </c>
      <c r="I375" s="167"/>
      <c r="L375" s="163"/>
      <c r="M375" s="168"/>
      <c r="T375" s="169"/>
      <c r="AT375" s="164" t="s">
        <v>179</v>
      </c>
      <c r="AU375" s="164" t="s">
        <v>90</v>
      </c>
      <c r="AV375" s="14" t="s">
        <v>175</v>
      </c>
      <c r="AW375" s="14" t="s">
        <v>35</v>
      </c>
      <c r="AX375" s="14" t="s">
        <v>82</v>
      </c>
      <c r="AY375" s="164" t="s">
        <v>167</v>
      </c>
    </row>
    <row r="376" spans="2:65" s="1" customFormat="1" ht="24.2" customHeight="1">
      <c r="B376" s="33"/>
      <c r="C376" s="132" t="s">
        <v>817</v>
      </c>
      <c r="D376" s="132" t="s">
        <v>170</v>
      </c>
      <c r="E376" s="133" t="s">
        <v>818</v>
      </c>
      <c r="F376" s="134" t="s">
        <v>819</v>
      </c>
      <c r="G376" s="135" t="s">
        <v>173</v>
      </c>
      <c r="H376" s="136">
        <v>777</v>
      </c>
      <c r="I376" s="137"/>
      <c r="J376" s="138">
        <f>ROUND(I376*H376,2)</f>
        <v>0</v>
      </c>
      <c r="K376" s="134" t="s">
        <v>174</v>
      </c>
      <c r="L376" s="33"/>
      <c r="M376" s="139" t="s">
        <v>19</v>
      </c>
      <c r="N376" s="140" t="s">
        <v>46</v>
      </c>
      <c r="P376" s="141">
        <f>O376*H376</f>
        <v>0</v>
      </c>
      <c r="Q376" s="141">
        <v>0</v>
      </c>
      <c r="R376" s="141">
        <f>Q376*H376</f>
        <v>0</v>
      </c>
      <c r="S376" s="141">
        <v>0</v>
      </c>
      <c r="T376" s="142">
        <f>S376*H376</f>
        <v>0</v>
      </c>
      <c r="AR376" s="143" t="s">
        <v>309</v>
      </c>
      <c r="AT376" s="143" t="s">
        <v>170</v>
      </c>
      <c r="AU376" s="143" t="s">
        <v>90</v>
      </c>
      <c r="AY376" s="18" t="s">
        <v>167</v>
      </c>
      <c r="BE376" s="144">
        <f>IF(N376="základní",J376,0)</f>
        <v>0</v>
      </c>
      <c r="BF376" s="144">
        <f>IF(N376="snížená",J376,0)</f>
        <v>0</v>
      </c>
      <c r="BG376" s="144">
        <f>IF(N376="zákl. přenesená",J376,0)</f>
        <v>0</v>
      </c>
      <c r="BH376" s="144">
        <f>IF(N376="sníž. přenesená",J376,0)</f>
        <v>0</v>
      </c>
      <c r="BI376" s="144">
        <f>IF(N376="nulová",J376,0)</f>
        <v>0</v>
      </c>
      <c r="BJ376" s="18" t="s">
        <v>90</v>
      </c>
      <c r="BK376" s="144">
        <f>ROUND(I376*H376,2)</f>
        <v>0</v>
      </c>
      <c r="BL376" s="18" t="s">
        <v>309</v>
      </c>
      <c r="BM376" s="143" t="s">
        <v>820</v>
      </c>
    </row>
    <row r="377" spans="2:47" s="1" customFormat="1" ht="11.25">
      <c r="B377" s="33"/>
      <c r="D377" s="145" t="s">
        <v>177</v>
      </c>
      <c r="F377" s="146" t="s">
        <v>821</v>
      </c>
      <c r="I377" s="147"/>
      <c r="L377" s="33"/>
      <c r="M377" s="148"/>
      <c r="T377" s="54"/>
      <c r="AT377" s="18" t="s">
        <v>177</v>
      </c>
      <c r="AU377" s="18" t="s">
        <v>90</v>
      </c>
    </row>
    <row r="378" spans="2:51" s="12" customFormat="1" ht="11.25">
      <c r="B378" s="149"/>
      <c r="D378" s="150" t="s">
        <v>179</v>
      </c>
      <c r="E378" s="151" t="s">
        <v>19</v>
      </c>
      <c r="F378" s="152" t="s">
        <v>729</v>
      </c>
      <c r="H378" s="151" t="s">
        <v>19</v>
      </c>
      <c r="I378" s="153"/>
      <c r="L378" s="149"/>
      <c r="M378" s="154"/>
      <c r="T378" s="155"/>
      <c r="AT378" s="151" t="s">
        <v>179</v>
      </c>
      <c r="AU378" s="151" t="s">
        <v>90</v>
      </c>
      <c r="AV378" s="12" t="s">
        <v>82</v>
      </c>
      <c r="AW378" s="12" t="s">
        <v>35</v>
      </c>
      <c r="AX378" s="12" t="s">
        <v>74</v>
      </c>
      <c r="AY378" s="151" t="s">
        <v>167</v>
      </c>
    </row>
    <row r="379" spans="2:51" s="13" customFormat="1" ht="11.25">
      <c r="B379" s="156"/>
      <c r="D379" s="150" t="s">
        <v>179</v>
      </c>
      <c r="E379" s="157" t="s">
        <v>19</v>
      </c>
      <c r="F379" s="158" t="s">
        <v>730</v>
      </c>
      <c r="H379" s="159">
        <v>777</v>
      </c>
      <c r="I379" s="160"/>
      <c r="L379" s="156"/>
      <c r="M379" s="161"/>
      <c r="T379" s="162"/>
      <c r="AT379" s="157" t="s">
        <v>179</v>
      </c>
      <c r="AU379" s="157" t="s">
        <v>90</v>
      </c>
      <c r="AV379" s="13" t="s">
        <v>90</v>
      </c>
      <c r="AW379" s="13" t="s">
        <v>35</v>
      </c>
      <c r="AX379" s="13" t="s">
        <v>74</v>
      </c>
      <c r="AY379" s="157" t="s">
        <v>167</v>
      </c>
    </row>
    <row r="380" spans="2:51" s="14" customFormat="1" ht="11.25">
      <c r="B380" s="163"/>
      <c r="D380" s="150" t="s">
        <v>179</v>
      </c>
      <c r="E380" s="164" t="s">
        <v>19</v>
      </c>
      <c r="F380" s="165" t="s">
        <v>200</v>
      </c>
      <c r="H380" s="166">
        <v>777</v>
      </c>
      <c r="I380" s="167"/>
      <c r="L380" s="163"/>
      <c r="M380" s="168"/>
      <c r="T380" s="169"/>
      <c r="AT380" s="164" t="s">
        <v>179</v>
      </c>
      <c r="AU380" s="164" t="s">
        <v>90</v>
      </c>
      <c r="AV380" s="14" t="s">
        <v>175</v>
      </c>
      <c r="AW380" s="14" t="s">
        <v>35</v>
      </c>
      <c r="AX380" s="14" t="s">
        <v>82</v>
      </c>
      <c r="AY380" s="164" t="s">
        <v>167</v>
      </c>
    </row>
    <row r="381" spans="2:65" s="1" customFormat="1" ht="16.5" customHeight="1">
      <c r="B381" s="33"/>
      <c r="C381" s="180" t="s">
        <v>822</v>
      </c>
      <c r="D381" s="180" t="s">
        <v>587</v>
      </c>
      <c r="E381" s="181" t="s">
        <v>823</v>
      </c>
      <c r="F381" s="182" t="s">
        <v>824</v>
      </c>
      <c r="G381" s="183" t="s">
        <v>389</v>
      </c>
      <c r="H381" s="184">
        <v>64.103</v>
      </c>
      <c r="I381" s="185"/>
      <c r="J381" s="186">
        <f>ROUND(I381*H381,2)</f>
        <v>0</v>
      </c>
      <c r="K381" s="182" t="s">
        <v>174</v>
      </c>
      <c r="L381" s="187"/>
      <c r="M381" s="188" t="s">
        <v>19</v>
      </c>
      <c r="N381" s="189" t="s">
        <v>46</v>
      </c>
      <c r="P381" s="141">
        <f>O381*H381</f>
        <v>0</v>
      </c>
      <c r="Q381" s="141">
        <v>1</v>
      </c>
      <c r="R381" s="141">
        <f>Q381*H381</f>
        <v>64.103</v>
      </c>
      <c r="S381" s="141">
        <v>0</v>
      </c>
      <c r="T381" s="142">
        <f>S381*H381</f>
        <v>0</v>
      </c>
      <c r="AR381" s="143" t="s">
        <v>437</v>
      </c>
      <c r="AT381" s="143" t="s">
        <v>587</v>
      </c>
      <c r="AU381" s="143" t="s">
        <v>90</v>
      </c>
      <c r="AY381" s="18" t="s">
        <v>167</v>
      </c>
      <c r="BE381" s="144">
        <f>IF(N381="základní",J381,0)</f>
        <v>0</v>
      </c>
      <c r="BF381" s="144">
        <f>IF(N381="snížená",J381,0)</f>
        <v>0</v>
      </c>
      <c r="BG381" s="144">
        <f>IF(N381="zákl. přenesená",J381,0)</f>
        <v>0</v>
      </c>
      <c r="BH381" s="144">
        <f>IF(N381="sníž. přenesená",J381,0)</f>
        <v>0</v>
      </c>
      <c r="BI381" s="144">
        <f>IF(N381="nulová",J381,0)</f>
        <v>0</v>
      </c>
      <c r="BJ381" s="18" t="s">
        <v>90</v>
      </c>
      <c r="BK381" s="144">
        <f>ROUND(I381*H381,2)</f>
        <v>0</v>
      </c>
      <c r="BL381" s="18" t="s">
        <v>309</v>
      </c>
      <c r="BM381" s="143" t="s">
        <v>825</v>
      </c>
    </row>
    <row r="382" spans="2:51" s="13" customFormat="1" ht="11.25">
      <c r="B382" s="156"/>
      <c r="D382" s="150" t="s">
        <v>179</v>
      </c>
      <c r="F382" s="158" t="s">
        <v>826</v>
      </c>
      <c r="H382" s="159">
        <v>64.103</v>
      </c>
      <c r="I382" s="160"/>
      <c r="L382" s="156"/>
      <c r="M382" s="161"/>
      <c r="T382" s="162"/>
      <c r="AT382" s="157" t="s">
        <v>179</v>
      </c>
      <c r="AU382" s="157" t="s">
        <v>90</v>
      </c>
      <c r="AV382" s="13" t="s">
        <v>90</v>
      </c>
      <c r="AW382" s="13" t="s">
        <v>4</v>
      </c>
      <c r="AX382" s="13" t="s">
        <v>82</v>
      </c>
      <c r="AY382" s="157" t="s">
        <v>167</v>
      </c>
    </row>
    <row r="383" spans="2:65" s="1" customFormat="1" ht="24.2" customHeight="1">
      <c r="B383" s="33"/>
      <c r="C383" s="132" t="s">
        <v>827</v>
      </c>
      <c r="D383" s="132" t="s">
        <v>170</v>
      </c>
      <c r="E383" s="133" t="s">
        <v>828</v>
      </c>
      <c r="F383" s="134" t="s">
        <v>829</v>
      </c>
      <c r="G383" s="135" t="s">
        <v>830</v>
      </c>
      <c r="H383" s="190"/>
      <c r="I383" s="137"/>
      <c r="J383" s="138">
        <f>ROUND(I383*H383,2)</f>
        <v>0</v>
      </c>
      <c r="K383" s="134" t="s">
        <v>174</v>
      </c>
      <c r="L383" s="33"/>
      <c r="M383" s="139" t="s">
        <v>19</v>
      </c>
      <c r="N383" s="140" t="s">
        <v>46</v>
      </c>
      <c r="P383" s="141">
        <f>O383*H383</f>
        <v>0</v>
      </c>
      <c r="Q383" s="141">
        <v>0</v>
      </c>
      <c r="R383" s="141">
        <f>Q383*H383</f>
        <v>0</v>
      </c>
      <c r="S383" s="141">
        <v>0</v>
      </c>
      <c r="T383" s="142">
        <f>S383*H383</f>
        <v>0</v>
      </c>
      <c r="AR383" s="143" t="s">
        <v>309</v>
      </c>
      <c r="AT383" s="143" t="s">
        <v>170</v>
      </c>
      <c r="AU383" s="143" t="s">
        <v>90</v>
      </c>
      <c r="AY383" s="18" t="s">
        <v>167</v>
      </c>
      <c r="BE383" s="144">
        <f>IF(N383="základní",J383,0)</f>
        <v>0</v>
      </c>
      <c r="BF383" s="144">
        <f>IF(N383="snížená",J383,0)</f>
        <v>0</v>
      </c>
      <c r="BG383" s="144">
        <f>IF(N383="zákl. přenesená",J383,0)</f>
        <v>0</v>
      </c>
      <c r="BH383" s="144">
        <f>IF(N383="sníž. přenesená",J383,0)</f>
        <v>0</v>
      </c>
      <c r="BI383" s="144">
        <f>IF(N383="nulová",J383,0)</f>
        <v>0</v>
      </c>
      <c r="BJ383" s="18" t="s">
        <v>90</v>
      </c>
      <c r="BK383" s="144">
        <f>ROUND(I383*H383,2)</f>
        <v>0</v>
      </c>
      <c r="BL383" s="18" t="s">
        <v>309</v>
      </c>
      <c r="BM383" s="143" t="s">
        <v>831</v>
      </c>
    </row>
    <row r="384" spans="2:47" s="1" customFormat="1" ht="11.25">
      <c r="B384" s="33"/>
      <c r="D384" s="145" t="s">
        <v>177</v>
      </c>
      <c r="F384" s="146" t="s">
        <v>832</v>
      </c>
      <c r="I384" s="147"/>
      <c r="L384" s="33"/>
      <c r="M384" s="148"/>
      <c r="T384" s="54"/>
      <c r="AT384" s="18" t="s">
        <v>177</v>
      </c>
      <c r="AU384" s="18" t="s">
        <v>90</v>
      </c>
    </row>
    <row r="385" spans="2:63" s="11" customFormat="1" ht="22.9" customHeight="1">
      <c r="B385" s="120"/>
      <c r="D385" s="121" t="s">
        <v>73</v>
      </c>
      <c r="E385" s="130" t="s">
        <v>435</v>
      </c>
      <c r="F385" s="130" t="s">
        <v>436</v>
      </c>
      <c r="I385" s="123"/>
      <c r="J385" s="131">
        <f>BK385</f>
        <v>0</v>
      </c>
      <c r="L385" s="120"/>
      <c r="M385" s="125"/>
      <c r="P385" s="126">
        <f>SUM(P386:P516)</f>
        <v>0</v>
      </c>
      <c r="R385" s="126">
        <f>SUM(R386:R516)</f>
        <v>18.276529699999998</v>
      </c>
      <c r="T385" s="127">
        <f>SUM(T386:T516)</f>
        <v>0</v>
      </c>
      <c r="AR385" s="121" t="s">
        <v>90</v>
      </c>
      <c r="AT385" s="128" t="s">
        <v>73</v>
      </c>
      <c r="AU385" s="128" t="s">
        <v>82</v>
      </c>
      <c r="AY385" s="121" t="s">
        <v>167</v>
      </c>
      <c r="BK385" s="129">
        <f>SUM(BK386:BK516)</f>
        <v>0</v>
      </c>
    </row>
    <row r="386" spans="2:65" s="1" customFormat="1" ht="24.2" customHeight="1">
      <c r="B386" s="33"/>
      <c r="C386" s="132" t="s">
        <v>833</v>
      </c>
      <c r="D386" s="132" t="s">
        <v>170</v>
      </c>
      <c r="E386" s="133" t="s">
        <v>834</v>
      </c>
      <c r="F386" s="134" t="s">
        <v>835</v>
      </c>
      <c r="G386" s="135" t="s">
        <v>173</v>
      </c>
      <c r="H386" s="136">
        <v>760</v>
      </c>
      <c r="I386" s="137"/>
      <c r="J386" s="138">
        <f>ROUND(I386*H386,2)</f>
        <v>0</v>
      </c>
      <c r="K386" s="134" t="s">
        <v>174</v>
      </c>
      <c r="L386" s="33"/>
      <c r="M386" s="139" t="s">
        <v>19</v>
      </c>
      <c r="N386" s="140" t="s">
        <v>46</v>
      </c>
      <c r="P386" s="141">
        <f>O386*H386</f>
        <v>0</v>
      </c>
      <c r="Q386" s="141">
        <v>0</v>
      </c>
      <c r="R386" s="141">
        <f>Q386*H386</f>
        <v>0</v>
      </c>
      <c r="S386" s="141">
        <v>0</v>
      </c>
      <c r="T386" s="142">
        <f>S386*H386</f>
        <v>0</v>
      </c>
      <c r="AR386" s="143" t="s">
        <v>309</v>
      </c>
      <c r="AT386" s="143" t="s">
        <v>170</v>
      </c>
      <c r="AU386" s="143" t="s">
        <v>90</v>
      </c>
      <c r="AY386" s="18" t="s">
        <v>167</v>
      </c>
      <c r="BE386" s="144">
        <f>IF(N386="základní",J386,0)</f>
        <v>0</v>
      </c>
      <c r="BF386" s="144">
        <f>IF(N386="snížená",J386,0)</f>
        <v>0</v>
      </c>
      <c r="BG386" s="144">
        <f>IF(N386="zákl. přenesená",J386,0)</f>
        <v>0</v>
      </c>
      <c r="BH386" s="144">
        <f>IF(N386="sníž. přenesená",J386,0)</f>
        <v>0</v>
      </c>
      <c r="BI386" s="144">
        <f>IF(N386="nulová",J386,0)</f>
        <v>0</v>
      </c>
      <c r="BJ386" s="18" t="s">
        <v>90</v>
      </c>
      <c r="BK386" s="144">
        <f>ROUND(I386*H386,2)</f>
        <v>0</v>
      </c>
      <c r="BL386" s="18" t="s">
        <v>309</v>
      </c>
      <c r="BM386" s="143" t="s">
        <v>836</v>
      </c>
    </row>
    <row r="387" spans="2:47" s="1" customFormat="1" ht="11.25">
      <c r="B387" s="33"/>
      <c r="D387" s="145" t="s">
        <v>177</v>
      </c>
      <c r="F387" s="146" t="s">
        <v>837</v>
      </c>
      <c r="I387" s="147"/>
      <c r="L387" s="33"/>
      <c r="M387" s="148"/>
      <c r="T387" s="54"/>
      <c r="AT387" s="18" t="s">
        <v>177</v>
      </c>
      <c r="AU387" s="18" t="s">
        <v>90</v>
      </c>
    </row>
    <row r="388" spans="2:51" s="12" customFormat="1" ht="11.25">
      <c r="B388" s="149"/>
      <c r="D388" s="150" t="s">
        <v>179</v>
      </c>
      <c r="E388" s="151" t="s">
        <v>19</v>
      </c>
      <c r="F388" s="152" t="s">
        <v>838</v>
      </c>
      <c r="H388" s="151" t="s">
        <v>19</v>
      </c>
      <c r="I388" s="153"/>
      <c r="L388" s="149"/>
      <c r="M388" s="154"/>
      <c r="T388" s="155"/>
      <c r="AT388" s="151" t="s">
        <v>179</v>
      </c>
      <c r="AU388" s="151" t="s">
        <v>90</v>
      </c>
      <c r="AV388" s="12" t="s">
        <v>82</v>
      </c>
      <c r="AW388" s="12" t="s">
        <v>35</v>
      </c>
      <c r="AX388" s="12" t="s">
        <v>74</v>
      </c>
      <c r="AY388" s="151" t="s">
        <v>167</v>
      </c>
    </row>
    <row r="389" spans="2:51" s="13" customFormat="1" ht="11.25">
      <c r="B389" s="156"/>
      <c r="D389" s="150" t="s">
        <v>179</v>
      </c>
      <c r="E389" s="157" t="s">
        <v>19</v>
      </c>
      <c r="F389" s="158" t="s">
        <v>839</v>
      </c>
      <c r="H389" s="159">
        <v>760</v>
      </c>
      <c r="I389" s="160"/>
      <c r="L389" s="156"/>
      <c r="M389" s="161"/>
      <c r="T389" s="162"/>
      <c r="AT389" s="157" t="s">
        <v>179</v>
      </c>
      <c r="AU389" s="157" t="s">
        <v>90</v>
      </c>
      <c r="AV389" s="13" t="s">
        <v>90</v>
      </c>
      <c r="AW389" s="13" t="s">
        <v>35</v>
      </c>
      <c r="AX389" s="13" t="s">
        <v>74</v>
      </c>
      <c r="AY389" s="157" t="s">
        <v>167</v>
      </c>
    </row>
    <row r="390" spans="2:51" s="14" customFormat="1" ht="11.25">
      <c r="B390" s="163"/>
      <c r="D390" s="150" t="s">
        <v>179</v>
      </c>
      <c r="E390" s="164" t="s">
        <v>19</v>
      </c>
      <c r="F390" s="165" t="s">
        <v>200</v>
      </c>
      <c r="H390" s="166">
        <v>760</v>
      </c>
      <c r="I390" s="167"/>
      <c r="L390" s="163"/>
      <c r="M390" s="168"/>
      <c r="T390" s="169"/>
      <c r="AT390" s="164" t="s">
        <v>179</v>
      </c>
      <c r="AU390" s="164" t="s">
        <v>90</v>
      </c>
      <c r="AV390" s="14" t="s">
        <v>175</v>
      </c>
      <c r="AW390" s="14" t="s">
        <v>35</v>
      </c>
      <c r="AX390" s="14" t="s">
        <v>82</v>
      </c>
      <c r="AY390" s="164" t="s">
        <v>167</v>
      </c>
    </row>
    <row r="391" spans="2:65" s="1" customFormat="1" ht="16.5" customHeight="1">
      <c r="B391" s="33"/>
      <c r="C391" s="180" t="s">
        <v>840</v>
      </c>
      <c r="D391" s="180" t="s">
        <v>587</v>
      </c>
      <c r="E391" s="181" t="s">
        <v>841</v>
      </c>
      <c r="F391" s="182" t="s">
        <v>842</v>
      </c>
      <c r="G391" s="183" t="s">
        <v>173</v>
      </c>
      <c r="H391" s="184">
        <v>798</v>
      </c>
      <c r="I391" s="185"/>
      <c r="J391" s="186">
        <f>ROUND(I391*H391,2)</f>
        <v>0</v>
      </c>
      <c r="K391" s="182" t="s">
        <v>174</v>
      </c>
      <c r="L391" s="187"/>
      <c r="M391" s="188" t="s">
        <v>19</v>
      </c>
      <c r="N391" s="189" t="s">
        <v>46</v>
      </c>
      <c r="P391" s="141">
        <f>O391*H391</f>
        <v>0</v>
      </c>
      <c r="Q391" s="141">
        <v>0.00052</v>
      </c>
      <c r="R391" s="141">
        <f>Q391*H391</f>
        <v>0.41495999999999994</v>
      </c>
      <c r="S391" s="141">
        <v>0</v>
      </c>
      <c r="T391" s="142">
        <f>S391*H391</f>
        <v>0</v>
      </c>
      <c r="AR391" s="143" t="s">
        <v>437</v>
      </c>
      <c r="AT391" s="143" t="s">
        <v>587</v>
      </c>
      <c r="AU391" s="143" t="s">
        <v>90</v>
      </c>
      <c r="AY391" s="18" t="s">
        <v>167</v>
      </c>
      <c r="BE391" s="144">
        <f>IF(N391="základní",J391,0)</f>
        <v>0</v>
      </c>
      <c r="BF391" s="144">
        <f>IF(N391="snížená",J391,0)</f>
        <v>0</v>
      </c>
      <c r="BG391" s="144">
        <f>IF(N391="zákl. přenesená",J391,0)</f>
        <v>0</v>
      </c>
      <c r="BH391" s="144">
        <f>IF(N391="sníž. přenesená",J391,0)</f>
        <v>0</v>
      </c>
      <c r="BI391" s="144">
        <f>IF(N391="nulová",J391,0)</f>
        <v>0</v>
      </c>
      <c r="BJ391" s="18" t="s">
        <v>90</v>
      </c>
      <c r="BK391" s="144">
        <f>ROUND(I391*H391,2)</f>
        <v>0</v>
      </c>
      <c r="BL391" s="18" t="s">
        <v>309</v>
      </c>
      <c r="BM391" s="143" t="s">
        <v>843</v>
      </c>
    </row>
    <row r="392" spans="2:51" s="13" customFormat="1" ht="11.25">
      <c r="B392" s="156"/>
      <c r="D392" s="150" t="s">
        <v>179</v>
      </c>
      <c r="E392" s="157" t="s">
        <v>19</v>
      </c>
      <c r="F392" s="158" t="s">
        <v>844</v>
      </c>
      <c r="H392" s="159">
        <v>760</v>
      </c>
      <c r="I392" s="160"/>
      <c r="L392" s="156"/>
      <c r="M392" s="161"/>
      <c r="T392" s="162"/>
      <c r="AT392" s="157" t="s">
        <v>179</v>
      </c>
      <c r="AU392" s="157" t="s">
        <v>90</v>
      </c>
      <c r="AV392" s="13" t="s">
        <v>90</v>
      </c>
      <c r="AW392" s="13" t="s">
        <v>35</v>
      </c>
      <c r="AX392" s="13" t="s">
        <v>74</v>
      </c>
      <c r="AY392" s="157" t="s">
        <v>167</v>
      </c>
    </row>
    <row r="393" spans="2:51" s="14" customFormat="1" ht="11.25">
      <c r="B393" s="163"/>
      <c r="D393" s="150" t="s">
        <v>179</v>
      </c>
      <c r="E393" s="164" t="s">
        <v>19</v>
      </c>
      <c r="F393" s="165" t="s">
        <v>200</v>
      </c>
      <c r="H393" s="166">
        <v>760</v>
      </c>
      <c r="I393" s="167"/>
      <c r="L393" s="163"/>
      <c r="M393" s="168"/>
      <c r="T393" s="169"/>
      <c r="AT393" s="164" t="s">
        <v>179</v>
      </c>
      <c r="AU393" s="164" t="s">
        <v>90</v>
      </c>
      <c r="AV393" s="14" t="s">
        <v>175</v>
      </c>
      <c r="AW393" s="14" t="s">
        <v>35</v>
      </c>
      <c r="AX393" s="14" t="s">
        <v>82</v>
      </c>
      <c r="AY393" s="164" t="s">
        <v>167</v>
      </c>
    </row>
    <row r="394" spans="2:51" s="13" customFormat="1" ht="11.25">
      <c r="B394" s="156"/>
      <c r="D394" s="150" t="s">
        <v>179</v>
      </c>
      <c r="F394" s="158" t="s">
        <v>845</v>
      </c>
      <c r="H394" s="159">
        <v>798</v>
      </c>
      <c r="I394" s="160"/>
      <c r="L394" s="156"/>
      <c r="M394" s="161"/>
      <c r="T394" s="162"/>
      <c r="AT394" s="157" t="s">
        <v>179</v>
      </c>
      <c r="AU394" s="157" t="s">
        <v>90</v>
      </c>
      <c r="AV394" s="13" t="s">
        <v>90</v>
      </c>
      <c r="AW394" s="13" t="s">
        <v>4</v>
      </c>
      <c r="AX394" s="13" t="s">
        <v>82</v>
      </c>
      <c r="AY394" s="157" t="s">
        <v>167</v>
      </c>
    </row>
    <row r="395" spans="2:65" s="1" customFormat="1" ht="24.2" customHeight="1">
      <c r="B395" s="33"/>
      <c r="C395" s="132" t="s">
        <v>846</v>
      </c>
      <c r="D395" s="132" t="s">
        <v>170</v>
      </c>
      <c r="E395" s="133" t="s">
        <v>847</v>
      </c>
      <c r="F395" s="134" t="s">
        <v>848</v>
      </c>
      <c r="G395" s="135" t="s">
        <v>173</v>
      </c>
      <c r="H395" s="136">
        <v>760</v>
      </c>
      <c r="I395" s="137"/>
      <c r="J395" s="138">
        <f>ROUND(I395*H395,2)</f>
        <v>0</v>
      </c>
      <c r="K395" s="134" t="s">
        <v>174</v>
      </c>
      <c r="L395" s="33"/>
      <c r="M395" s="139" t="s">
        <v>19</v>
      </c>
      <c r="N395" s="140" t="s">
        <v>46</v>
      </c>
      <c r="P395" s="141">
        <f>O395*H395</f>
        <v>0</v>
      </c>
      <c r="Q395" s="141">
        <v>0</v>
      </c>
      <c r="R395" s="141">
        <f>Q395*H395</f>
        <v>0</v>
      </c>
      <c r="S395" s="141">
        <v>0</v>
      </c>
      <c r="T395" s="142">
        <f>S395*H395</f>
        <v>0</v>
      </c>
      <c r="AR395" s="143" t="s">
        <v>309</v>
      </c>
      <c r="AT395" s="143" t="s">
        <v>170</v>
      </c>
      <c r="AU395" s="143" t="s">
        <v>90</v>
      </c>
      <c r="AY395" s="18" t="s">
        <v>167</v>
      </c>
      <c r="BE395" s="144">
        <f>IF(N395="základní",J395,0)</f>
        <v>0</v>
      </c>
      <c r="BF395" s="144">
        <f>IF(N395="snížená",J395,0)</f>
        <v>0</v>
      </c>
      <c r="BG395" s="144">
        <f>IF(N395="zákl. přenesená",J395,0)</f>
        <v>0</v>
      </c>
      <c r="BH395" s="144">
        <f>IF(N395="sníž. přenesená",J395,0)</f>
        <v>0</v>
      </c>
      <c r="BI395" s="144">
        <f>IF(N395="nulová",J395,0)</f>
        <v>0</v>
      </c>
      <c r="BJ395" s="18" t="s">
        <v>90</v>
      </c>
      <c r="BK395" s="144">
        <f>ROUND(I395*H395,2)</f>
        <v>0</v>
      </c>
      <c r="BL395" s="18" t="s">
        <v>309</v>
      </c>
      <c r="BM395" s="143" t="s">
        <v>849</v>
      </c>
    </row>
    <row r="396" spans="2:47" s="1" customFormat="1" ht="11.25">
      <c r="B396" s="33"/>
      <c r="D396" s="145" t="s">
        <v>177</v>
      </c>
      <c r="F396" s="146" t="s">
        <v>850</v>
      </c>
      <c r="I396" s="147"/>
      <c r="L396" s="33"/>
      <c r="M396" s="148"/>
      <c r="T396" s="54"/>
      <c r="AT396" s="18" t="s">
        <v>177</v>
      </c>
      <c r="AU396" s="18" t="s">
        <v>90</v>
      </c>
    </row>
    <row r="397" spans="2:51" s="12" customFormat="1" ht="11.25">
      <c r="B397" s="149"/>
      <c r="D397" s="150" t="s">
        <v>179</v>
      </c>
      <c r="E397" s="151" t="s">
        <v>19</v>
      </c>
      <c r="F397" s="152" t="s">
        <v>838</v>
      </c>
      <c r="H397" s="151" t="s">
        <v>19</v>
      </c>
      <c r="I397" s="153"/>
      <c r="L397" s="149"/>
      <c r="M397" s="154"/>
      <c r="T397" s="155"/>
      <c r="AT397" s="151" t="s">
        <v>179</v>
      </c>
      <c r="AU397" s="151" t="s">
        <v>90</v>
      </c>
      <c r="AV397" s="12" t="s">
        <v>82</v>
      </c>
      <c r="AW397" s="12" t="s">
        <v>35</v>
      </c>
      <c r="AX397" s="12" t="s">
        <v>74</v>
      </c>
      <c r="AY397" s="151" t="s">
        <v>167</v>
      </c>
    </row>
    <row r="398" spans="2:51" s="13" customFormat="1" ht="11.25">
      <c r="B398" s="156"/>
      <c r="D398" s="150" t="s">
        <v>179</v>
      </c>
      <c r="E398" s="157" t="s">
        <v>19</v>
      </c>
      <c r="F398" s="158" t="s">
        <v>839</v>
      </c>
      <c r="H398" s="159">
        <v>760</v>
      </c>
      <c r="I398" s="160"/>
      <c r="L398" s="156"/>
      <c r="M398" s="161"/>
      <c r="T398" s="162"/>
      <c r="AT398" s="157" t="s">
        <v>179</v>
      </c>
      <c r="AU398" s="157" t="s">
        <v>90</v>
      </c>
      <c r="AV398" s="13" t="s">
        <v>90</v>
      </c>
      <c r="AW398" s="13" t="s">
        <v>35</v>
      </c>
      <c r="AX398" s="13" t="s">
        <v>74</v>
      </c>
      <c r="AY398" s="157" t="s">
        <v>167</v>
      </c>
    </row>
    <row r="399" spans="2:51" s="14" customFormat="1" ht="11.25">
      <c r="B399" s="163"/>
      <c r="D399" s="150" t="s">
        <v>179</v>
      </c>
      <c r="E399" s="164" t="s">
        <v>19</v>
      </c>
      <c r="F399" s="165" t="s">
        <v>200</v>
      </c>
      <c r="H399" s="166">
        <v>760</v>
      </c>
      <c r="I399" s="167"/>
      <c r="L399" s="163"/>
      <c r="M399" s="168"/>
      <c r="T399" s="169"/>
      <c r="AT399" s="164" t="s">
        <v>179</v>
      </c>
      <c r="AU399" s="164" t="s">
        <v>90</v>
      </c>
      <c r="AV399" s="14" t="s">
        <v>175</v>
      </c>
      <c r="AW399" s="14" t="s">
        <v>35</v>
      </c>
      <c r="AX399" s="14" t="s">
        <v>82</v>
      </c>
      <c r="AY399" s="164" t="s">
        <v>167</v>
      </c>
    </row>
    <row r="400" spans="2:65" s="1" customFormat="1" ht="16.5" customHeight="1">
      <c r="B400" s="33"/>
      <c r="C400" s="180" t="s">
        <v>851</v>
      </c>
      <c r="D400" s="180" t="s">
        <v>587</v>
      </c>
      <c r="E400" s="181" t="s">
        <v>852</v>
      </c>
      <c r="F400" s="182" t="s">
        <v>853</v>
      </c>
      <c r="G400" s="183" t="s">
        <v>173</v>
      </c>
      <c r="H400" s="184">
        <v>885.78</v>
      </c>
      <c r="I400" s="185"/>
      <c r="J400" s="186">
        <f>ROUND(I400*H400,2)</f>
        <v>0</v>
      </c>
      <c r="K400" s="182" t="s">
        <v>19</v>
      </c>
      <c r="L400" s="187"/>
      <c r="M400" s="188" t="s">
        <v>19</v>
      </c>
      <c r="N400" s="189" t="s">
        <v>46</v>
      </c>
      <c r="P400" s="141">
        <f>O400*H400</f>
        <v>0</v>
      </c>
      <c r="Q400" s="141">
        <v>0.0005</v>
      </c>
      <c r="R400" s="141">
        <f>Q400*H400</f>
        <v>0.44289</v>
      </c>
      <c r="S400" s="141">
        <v>0</v>
      </c>
      <c r="T400" s="142">
        <f>S400*H400</f>
        <v>0</v>
      </c>
      <c r="AR400" s="143" t="s">
        <v>437</v>
      </c>
      <c r="AT400" s="143" t="s">
        <v>587</v>
      </c>
      <c r="AU400" s="143" t="s">
        <v>90</v>
      </c>
      <c r="AY400" s="18" t="s">
        <v>167</v>
      </c>
      <c r="BE400" s="144">
        <f>IF(N400="základní",J400,0)</f>
        <v>0</v>
      </c>
      <c r="BF400" s="144">
        <f>IF(N400="snížená",J400,0)</f>
        <v>0</v>
      </c>
      <c r="BG400" s="144">
        <f>IF(N400="zákl. přenesená",J400,0)</f>
        <v>0</v>
      </c>
      <c r="BH400" s="144">
        <f>IF(N400="sníž. přenesená",J400,0)</f>
        <v>0</v>
      </c>
      <c r="BI400" s="144">
        <f>IF(N400="nulová",J400,0)</f>
        <v>0</v>
      </c>
      <c r="BJ400" s="18" t="s">
        <v>90</v>
      </c>
      <c r="BK400" s="144">
        <f>ROUND(I400*H400,2)</f>
        <v>0</v>
      </c>
      <c r="BL400" s="18" t="s">
        <v>309</v>
      </c>
      <c r="BM400" s="143" t="s">
        <v>854</v>
      </c>
    </row>
    <row r="401" spans="2:51" s="13" customFormat="1" ht="11.25">
      <c r="B401" s="156"/>
      <c r="D401" s="150" t="s">
        <v>179</v>
      </c>
      <c r="F401" s="158" t="s">
        <v>855</v>
      </c>
      <c r="H401" s="159">
        <v>885.78</v>
      </c>
      <c r="I401" s="160"/>
      <c r="L401" s="156"/>
      <c r="M401" s="161"/>
      <c r="T401" s="162"/>
      <c r="AT401" s="157" t="s">
        <v>179</v>
      </c>
      <c r="AU401" s="157" t="s">
        <v>90</v>
      </c>
      <c r="AV401" s="13" t="s">
        <v>90</v>
      </c>
      <c r="AW401" s="13" t="s">
        <v>4</v>
      </c>
      <c r="AX401" s="13" t="s">
        <v>82</v>
      </c>
      <c r="AY401" s="157" t="s">
        <v>167</v>
      </c>
    </row>
    <row r="402" spans="2:65" s="1" customFormat="1" ht="16.5" customHeight="1">
      <c r="B402" s="33"/>
      <c r="C402" s="132" t="s">
        <v>856</v>
      </c>
      <c r="D402" s="132" t="s">
        <v>170</v>
      </c>
      <c r="E402" s="133" t="s">
        <v>857</v>
      </c>
      <c r="F402" s="134" t="s">
        <v>858</v>
      </c>
      <c r="G402" s="135" t="s">
        <v>173</v>
      </c>
      <c r="H402" s="136">
        <v>899.949</v>
      </c>
      <c r="I402" s="137"/>
      <c r="J402" s="138">
        <f>ROUND(I402*H402,2)</f>
        <v>0</v>
      </c>
      <c r="K402" s="134" t="s">
        <v>174</v>
      </c>
      <c r="L402" s="33"/>
      <c r="M402" s="139" t="s">
        <v>19</v>
      </c>
      <c r="N402" s="140" t="s">
        <v>46</v>
      </c>
      <c r="P402" s="141">
        <f>O402*H402</f>
        <v>0</v>
      </c>
      <c r="Q402" s="141">
        <v>0.00024</v>
      </c>
      <c r="R402" s="141">
        <f>Q402*H402</f>
        <v>0.21598776</v>
      </c>
      <c r="S402" s="141">
        <v>0</v>
      </c>
      <c r="T402" s="142">
        <f>S402*H402</f>
        <v>0</v>
      </c>
      <c r="AR402" s="143" t="s">
        <v>309</v>
      </c>
      <c r="AT402" s="143" t="s">
        <v>170</v>
      </c>
      <c r="AU402" s="143" t="s">
        <v>90</v>
      </c>
      <c r="AY402" s="18" t="s">
        <v>167</v>
      </c>
      <c r="BE402" s="144">
        <f>IF(N402="základní",J402,0)</f>
        <v>0</v>
      </c>
      <c r="BF402" s="144">
        <f>IF(N402="snížená",J402,0)</f>
        <v>0</v>
      </c>
      <c r="BG402" s="144">
        <f>IF(N402="zákl. přenesená",J402,0)</f>
        <v>0</v>
      </c>
      <c r="BH402" s="144">
        <f>IF(N402="sníž. přenesená",J402,0)</f>
        <v>0</v>
      </c>
      <c r="BI402" s="144">
        <f>IF(N402="nulová",J402,0)</f>
        <v>0</v>
      </c>
      <c r="BJ402" s="18" t="s">
        <v>90</v>
      </c>
      <c r="BK402" s="144">
        <f>ROUND(I402*H402,2)</f>
        <v>0</v>
      </c>
      <c r="BL402" s="18" t="s">
        <v>309</v>
      </c>
      <c r="BM402" s="143" t="s">
        <v>859</v>
      </c>
    </row>
    <row r="403" spans="2:47" s="1" customFormat="1" ht="11.25">
      <c r="B403" s="33"/>
      <c r="D403" s="145" t="s">
        <v>177</v>
      </c>
      <c r="F403" s="146" t="s">
        <v>860</v>
      </c>
      <c r="I403" s="147"/>
      <c r="L403" s="33"/>
      <c r="M403" s="148"/>
      <c r="T403" s="54"/>
      <c r="AT403" s="18" t="s">
        <v>177</v>
      </c>
      <c r="AU403" s="18" t="s">
        <v>90</v>
      </c>
    </row>
    <row r="404" spans="2:51" s="12" customFormat="1" ht="11.25">
      <c r="B404" s="149"/>
      <c r="D404" s="150" t="s">
        <v>179</v>
      </c>
      <c r="E404" s="151" t="s">
        <v>19</v>
      </c>
      <c r="F404" s="152" t="s">
        <v>861</v>
      </c>
      <c r="H404" s="151" t="s">
        <v>19</v>
      </c>
      <c r="I404" s="153"/>
      <c r="L404" s="149"/>
      <c r="M404" s="154"/>
      <c r="T404" s="155"/>
      <c r="AT404" s="151" t="s">
        <v>179</v>
      </c>
      <c r="AU404" s="151" t="s">
        <v>90</v>
      </c>
      <c r="AV404" s="12" t="s">
        <v>82</v>
      </c>
      <c r="AW404" s="12" t="s">
        <v>35</v>
      </c>
      <c r="AX404" s="12" t="s">
        <v>74</v>
      </c>
      <c r="AY404" s="151" t="s">
        <v>167</v>
      </c>
    </row>
    <row r="405" spans="2:51" s="12" customFormat="1" ht="11.25">
      <c r="B405" s="149"/>
      <c r="D405" s="150" t="s">
        <v>179</v>
      </c>
      <c r="E405" s="151" t="s">
        <v>19</v>
      </c>
      <c r="F405" s="152" t="s">
        <v>862</v>
      </c>
      <c r="H405" s="151" t="s">
        <v>19</v>
      </c>
      <c r="I405" s="153"/>
      <c r="L405" s="149"/>
      <c r="M405" s="154"/>
      <c r="T405" s="155"/>
      <c r="AT405" s="151" t="s">
        <v>179</v>
      </c>
      <c r="AU405" s="151" t="s">
        <v>90</v>
      </c>
      <c r="AV405" s="12" t="s">
        <v>82</v>
      </c>
      <c r="AW405" s="12" t="s">
        <v>35</v>
      </c>
      <c r="AX405" s="12" t="s">
        <v>74</v>
      </c>
      <c r="AY405" s="151" t="s">
        <v>167</v>
      </c>
    </row>
    <row r="406" spans="2:51" s="13" customFormat="1" ht="11.25">
      <c r="B406" s="156"/>
      <c r="D406" s="150" t="s">
        <v>179</v>
      </c>
      <c r="E406" s="157" t="s">
        <v>19</v>
      </c>
      <c r="F406" s="158" t="s">
        <v>863</v>
      </c>
      <c r="H406" s="159">
        <v>427.966</v>
      </c>
      <c r="I406" s="160"/>
      <c r="L406" s="156"/>
      <c r="M406" s="161"/>
      <c r="T406" s="162"/>
      <c r="AT406" s="157" t="s">
        <v>179</v>
      </c>
      <c r="AU406" s="157" t="s">
        <v>90</v>
      </c>
      <c r="AV406" s="13" t="s">
        <v>90</v>
      </c>
      <c r="AW406" s="13" t="s">
        <v>35</v>
      </c>
      <c r="AX406" s="13" t="s">
        <v>74</v>
      </c>
      <c r="AY406" s="157" t="s">
        <v>167</v>
      </c>
    </row>
    <row r="407" spans="2:51" s="13" customFormat="1" ht="11.25">
      <c r="B407" s="156"/>
      <c r="D407" s="150" t="s">
        <v>179</v>
      </c>
      <c r="E407" s="157" t="s">
        <v>19</v>
      </c>
      <c r="F407" s="158" t="s">
        <v>864</v>
      </c>
      <c r="H407" s="159">
        <v>151.248</v>
      </c>
      <c r="I407" s="160"/>
      <c r="L407" s="156"/>
      <c r="M407" s="161"/>
      <c r="T407" s="162"/>
      <c r="AT407" s="157" t="s">
        <v>179</v>
      </c>
      <c r="AU407" s="157" t="s">
        <v>90</v>
      </c>
      <c r="AV407" s="13" t="s">
        <v>90</v>
      </c>
      <c r="AW407" s="13" t="s">
        <v>35</v>
      </c>
      <c r="AX407" s="13" t="s">
        <v>74</v>
      </c>
      <c r="AY407" s="157" t="s">
        <v>167</v>
      </c>
    </row>
    <row r="408" spans="2:51" s="13" customFormat="1" ht="11.25">
      <c r="B408" s="156"/>
      <c r="D408" s="150" t="s">
        <v>179</v>
      </c>
      <c r="E408" s="157" t="s">
        <v>19</v>
      </c>
      <c r="F408" s="158" t="s">
        <v>865</v>
      </c>
      <c r="H408" s="159">
        <v>13.414</v>
      </c>
      <c r="I408" s="160"/>
      <c r="L408" s="156"/>
      <c r="M408" s="161"/>
      <c r="T408" s="162"/>
      <c r="AT408" s="157" t="s">
        <v>179</v>
      </c>
      <c r="AU408" s="157" t="s">
        <v>90</v>
      </c>
      <c r="AV408" s="13" t="s">
        <v>90</v>
      </c>
      <c r="AW408" s="13" t="s">
        <v>35</v>
      </c>
      <c r="AX408" s="13" t="s">
        <v>74</v>
      </c>
      <c r="AY408" s="157" t="s">
        <v>167</v>
      </c>
    </row>
    <row r="409" spans="2:51" s="12" customFormat="1" ht="11.25">
      <c r="B409" s="149"/>
      <c r="D409" s="150" t="s">
        <v>179</v>
      </c>
      <c r="E409" s="151" t="s">
        <v>19</v>
      </c>
      <c r="F409" s="152" t="s">
        <v>866</v>
      </c>
      <c r="H409" s="151" t="s">
        <v>19</v>
      </c>
      <c r="I409" s="153"/>
      <c r="L409" s="149"/>
      <c r="M409" s="154"/>
      <c r="T409" s="155"/>
      <c r="AT409" s="151" t="s">
        <v>179</v>
      </c>
      <c r="AU409" s="151" t="s">
        <v>90</v>
      </c>
      <c r="AV409" s="12" t="s">
        <v>82</v>
      </c>
      <c r="AW409" s="12" t="s">
        <v>35</v>
      </c>
      <c r="AX409" s="12" t="s">
        <v>74</v>
      </c>
      <c r="AY409" s="151" t="s">
        <v>167</v>
      </c>
    </row>
    <row r="410" spans="2:51" s="12" customFormat="1" ht="11.25">
      <c r="B410" s="149"/>
      <c r="D410" s="150" t="s">
        <v>179</v>
      </c>
      <c r="E410" s="151" t="s">
        <v>19</v>
      </c>
      <c r="F410" s="152" t="s">
        <v>867</v>
      </c>
      <c r="H410" s="151" t="s">
        <v>19</v>
      </c>
      <c r="I410" s="153"/>
      <c r="L410" s="149"/>
      <c r="M410" s="154"/>
      <c r="T410" s="155"/>
      <c r="AT410" s="151" t="s">
        <v>179</v>
      </c>
      <c r="AU410" s="151" t="s">
        <v>90</v>
      </c>
      <c r="AV410" s="12" t="s">
        <v>82</v>
      </c>
      <c r="AW410" s="12" t="s">
        <v>35</v>
      </c>
      <c r="AX410" s="12" t="s">
        <v>74</v>
      </c>
      <c r="AY410" s="151" t="s">
        <v>167</v>
      </c>
    </row>
    <row r="411" spans="2:51" s="13" customFormat="1" ht="11.25">
      <c r="B411" s="156"/>
      <c r="D411" s="150" t="s">
        <v>179</v>
      </c>
      <c r="E411" s="157" t="s">
        <v>19</v>
      </c>
      <c r="F411" s="158" t="s">
        <v>868</v>
      </c>
      <c r="H411" s="159">
        <v>-61.845</v>
      </c>
      <c r="I411" s="160"/>
      <c r="L411" s="156"/>
      <c r="M411" s="161"/>
      <c r="T411" s="162"/>
      <c r="AT411" s="157" t="s">
        <v>179</v>
      </c>
      <c r="AU411" s="157" t="s">
        <v>90</v>
      </c>
      <c r="AV411" s="13" t="s">
        <v>90</v>
      </c>
      <c r="AW411" s="13" t="s">
        <v>35</v>
      </c>
      <c r="AX411" s="13" t="s">
        <v>74</v>
      </c>
      <c r="AY411" s="157" t="s">
        <v>167</v>
      </c>
    </row>
    <row r="412" spans="2:51" s="13" customFormat="1" ht="11.25">
      <c r="B412" s="156"/>
      <c r="D412" s="150" t="s">
        <v>179</v>
      </c>
      <c r="E412" s="157" t="s">
        <v>19</v>
      </c>
      <c r="F412" s="158" t="s">
        <v>579</v>
      </c>
      <c r="H412" s="159">
        <v>-8.37</v>
      </c>
      <c r="I412" s="160"/>
      <c r="L412" s="156"/>
      <c r="M412" s="161"/>
      <c r="T412" s="162"/>
      <c r="AT412" s="157" t="s">
        <v>179</v>
      </c>
      <c r="AU412" s="157" t="s">
        <v>90</v>
      </c>
      <c r="AV412" s="13" t="s">
        <v>90</v>
      </c>
      <c r="AW412" s="13" t="s">
        <v>35</v>
      </c>
      <c r="AX412" s="13" t="s">
        <v>74</v>
      </c>
      <c r="AY412" s="157" t="s">
        <v>167</v>
      </c>
    </row>
    <row r="413" spans="2:51" s="13" customFormat="1" ht="11.25">
      <c r="B413" s="156"/>
      <c r="D413" s="150" t="s">
        <v>179</v>
      </c>
      <c r="E413" s="157" t="s">
        <v>19</v>
      </c>
      <c r="F413" s="158" t="s">
        <v>582</v>
      </c>
      <c r="H413" s="159">
        <v>-3.457</v>
      </c>
      <c r="I413" s="160"/>
      <c r="L413" s="156"/>
      <c r="M413" s="161"/>
      <c r="T413" s="162"/>
      <c r="AT413" s="157" t="s">
        <v>179</v>
      </c>
      <c r="AU413" s="157" t="s">
        <v>90</v>
      </c>
      <c r="AV413" s="13" t="s">
        <v>90</v>
      </c>
      <c r="AW413" s="13" t="s">
        <v>35</v>
      </c>
      <c r="AX413" s="13" t="s">
        <v>74</v>
      </c>
      <c r="AY413" s="157" t="s">
        <v>167</v>
      </c>
    </row>
    <row r="414" spans="2:51" s="12" customFormat="1" ht="11.25">
      <c r="B414" s="149"/>
      <c r="D414" s="150" t="s">
        <v>179</v>
      </c>
      <c r="E414" s="151" t="s">
        <v>19</v>
      </c>
      <c r="F414" s="152" t="s">
        <v>869</v>
      </c>
      <c r="H414" s="151" t="s">
        <v>19</v>
      </c>
      <c r="I414" s="153"/>
      <c r="L414" s="149"/>
      <c r="M414" s="154"/>
      <c r="T414" s="155"/>
      <c r="AT414" s="151" t="s">
        <v>179</v>
      </c>
      <c r="AU414" s="151" t="s">
        <v>90</v>
      </c>
      <c r="AV414" s="12" t="s">
        <v>82</v>
      </c>
      <c r="AW414" s="12" t="s">
        <v>35</v>
      </c>
      <c r="AX414" s="12" t="s">
        <v>74</v>
      </c>
      <c r="AY414" s="151" t="s">
        <v>167</v>
      </c>
    </row>
    <row r="415" spans="2:51" s="13" customFormat="1" ht="11.25">
      <c r="B415" s="156"/>
      <c r="D415" s="150" t="s">
        <v>179</v>
      </c>
      <c r="E415" s="157" t="s">
        <v>19</v>
      </c>
      <c r="F415" s="158" t="s">
        <v>577</v>
      </c>
      <c r="H415" s="159">
        <v>-5.232</v>
      </c>
      <c r="I415" s="160"/>
      <c r="L415" s="156"/>
      <c r="M415" s="161"/>
      <c r="T415" s="162"/>
      <c r="AT415" s="157" t="s">
        <v>179</v>
      </c>
      <c r="AU415" s="157" t="s">
        <v>90</v>
      </c>
      <c r="AV415" s="13" t="s">
        <v>90</v>
      </c>
      <c r="AW415" s="13" t="s">
        <v>35</v>
      </c>
      <c r="AX415" s="13" t="s">
        <v>74</v>
      </c>
      <c r="AY415" s="157" t="s">
        <v>167</v>
      </c>
    </row>
    <row r="416" spans="2:51" s="13" customFormat="1" ht="11.25">
      <c r="B416" s="156"/>
      <c r="D416" s="150" t="s">
        <v>179</v>
      </c>
      <c r="E416" s="157" t="s">
        <v>19</v>
      </c>
      <c r="F416" s="158" t="s">
        <v>580</v>
      </c>
      <c r="H416" s="159">
        <v>-21.984</v>
      </c>
      <c r="I416" s="160"/>
      <c r="L416" s="156"/>
      <c r="M416" s="161"/>
      <c r="T416" s="162"/>
      <c r="AT416" s="157" t="s">
        <v>179</v>
      </c>
      <c r="AU416" s="157" t="s">
        <v>90</v>
      </c>
      <c r="AV416" s="13" t="s">
        <v>90</v>
      </c>
      <c r="AW416" s="13" t="s">
        <v>35</v>
      </c>
      <c r="AX416" s="13" t="s">
        <v>74</v>
      </c>
      <c r="AY416" s="157" t="s">
        <v>167</v>
      </c>
    </row>
    <row r="417" spans="2:51" s="13" customFormat="1" ht="11.25">
      <c r="B417" s="156"/>
      <c r="D417" s="150" t="s">
        <v>179</v>
      </c>
      <c r="E417" s="157" t="s">
        <v>19</v>
      </c>
      <c r="F417" s="158" t="s">
        <v>870</v>
      </c>
      <c r="H417" s="159">
        <v>-21.984</v>
      </c>
      <c r="I417" s="160"/>
      <c r="L417" s="156"/>
      <c r="M417" s="161"/>
      <c r="T417" s="162"/>
      <c r="AT417" s="157" t="s">
        <v>179</v>
      </c>
      <c r="AU417" s="157" t="s">
        <v>90</v>
      </c>
      <c r="AV417" s="13" t="s">
        <v>90</v>
      </c>
      <c r="AW417" s="13" t="s">
        <v>35</v>
      </c>
      <c r="AX417" s="13" t="s">
        <v>74</v>
      </c>
      <c r="AY417" s="157" t="s">
        <v>167</v>
      </c>
    </row>
    <row r="418" spans="2:51" s="15" customFormat="1" ht="11.25">
      <c r="B418" s="173"/>
      <c r="D418" s="150" t="s">
        <v>179</v>
      </c>
      <c r="E418" s="174" t="s">
        <v>19</v>
      </c>
      <c r="F418" s="175" t="s">
        <v>536</v>
      </c>
      <c r="H418" s="176">
        <v>469.756</v>
      </c>
      <c r="I418" s="177"/>
      <c r="L418" s="173"/>
      <c r="M418" s="178"/>
      <c r="T418" s="179"/>
      <c r="AT418" s="174" t="s">
        <v>179</v>
      </c>
      <c r="AU418" s="174" t="s">
        <v>90</v>
      </c>
      <c r="AV418" s="15" t="s">
        <v>103</v>
      </c>
      <c r="AW418" s="15" t="s">
        <v>35</v>
      </c>
      <c r="AX418" s="15" t="s">
        <v>74</v>
      </c>
      <c r="AY418" s="174" t="s">
        <v>167</v>
      </c>
    </row>
    <row r="419" spans="2:51" s="12" customFormat="1" ht="11.25">
      <c r="B419" s="149"/>
      <c r="D419" s="150" t="s">
        <v>179</v>
      </c>
      <c r="E419" s="151" t="s">
        <v>19</v>
      </c>
      <c r="F419" s="152" t="s">
        <v>871</v>
      </c>
      <c r="H419" s="151" t="s">
        <v>19</v>
      </c>
      <c r="I419" s="153"/>
      <c r="L419" s="149"/>
      <c r="M419" s="154"/>
      <c r="T419" s="155"/>
      <c r="AT419" s="151" t="s">
        <v>179</v>
      </c>
      <c r="AU419" s="151" t="s">
        <v>90</v>
      </c>
      <c r="AV419" s="12" t="s">
        <v>82</v>
      </c>
      <c r="AW419" s="12" t="s">
        <v>35</v>
      </c>
      <c r="AX419" s="12" t="s">
        <v>74</v>
      </c>
      <c r="AY419" s="151" t="s">
        <v>167</v>
      </c>
    </row>
    <row r="420" spans="2:51" s="13" customFormat="1" ht="11.25">
      <c r="B420" s="156"/>
      <c r="D420" s="150" t="s">
        <v>179</v>
      </c>
      <c r="E420" s="157" t="s">
        <v>19</v>
      </c>
      <c r="F420" s="158" t="s">
        <v>872</v>
      </c>
      <c r="H420" s="159">
        <v>59.285</v>
      </c>
      <c r="I420" s="160"/>
      <c r="L420" s="156"/>
      <c r="M420" s="161"/>
      <c r="T420" s="162"/>
      <c r="AT420" s="157" t="s">
        <v>179</v>
      </c>
      <c r="AU420" s="157" t="s">
        <v>90</v>
      </c>
      <c r="AV420" s="13" t="s">
        <v>90</v>
      </c>
      <c r="AW420" s="13" t="s">
        <v>35</v>
      </c>
      <c r="AX420" s="13" t="s">
        <v>74</v>
      </c>
      <c r="AY420" s="157" t="s">
        <v>167</v>
      </c>
    </row>
    <row r="421" spans="2:51" s="13" customFormat="1" ht="11.25">
      <c r="B421" s="156"/>
      <c r="D421" s="150" t="s">
        <v>179</v>
      </c>
      <c r="E421" s="157" t="s">
        <v>19</v>
      </c>
      <c r="F421" s="158" t="s">
        <v>873</v>
      </c>
      <c r="H421" s="159">
        <v>33.672</v>
      </c>
      <c r="I421" s="160"/>
      <c r="L421" s="156"/>
      <c r="M421" s="161"/>
      <c r="T421" s="162"/>
      <c r="AT421" s="157" t="s">
        <v>179</v>
      </c>
      <c r="AU421" s="157" t="s">
        <v>90</v>
      </c>
      <c r="AV421" s="13" t="s">
        <v>90</v>
      </c>
      <c r="AW421" s="13" t="s">
        <v>35</v>
      </c>
      <c r="AX421" s="13" t="s">
        <v>74</v>
      </c>
      <c r="AY421" s="157" t="s">
        <v>167</v>
      </c>
    </row>
    <row r="422" spans="2:51" s="13" customFormat="1" ht="11.25">
      <c r="B422" s="156"/>
      <c r="D422" s="150" t="s">
        <v>179</v>
      </c>
      <c r="E422" s="157" t="s">
        <v>19</v>
      </c>
      <c r="F422" s="158" t="s">
        <v>874</v>
      </c>
      <c r="H422" s="159">
        <v>51.502</v>
      </c>
      <c r="I422" s="160"/>
      <c r="L422" s="156"/>
      <c r="M422" s="161"/>
      <c r="T422" s="162"/>
      <c r="AT422" s="157" t="s">
        <v>179</v>
      </c>
      <c r="AU422" s="157" t="s">
        <v>90</v>
      </c>
      <c r="AV422" s="13" t="s">
        <v>90</v>
      </c>
      <c r="AW422" s="13" t="s">
        <v>35</v>
      </c>
      <c r="AX422" s="13" t="s">
        <v>74</v>
      </c>
      <c r="AY422" s="157" t="s">
        <v>167</v>
      </c>
    </row>
    <row r="423" spans="2:51" s="13" customFormat="1" ht="11.25">
      <c r="B423" s="156"/>
      <c r="D423" s="150" t="s">
        <v>179</v>
      </c>
      <c r="E423" s="157" t="s">
        <v>19</v>
      </c>
      <c r="F423" s="158" t="s">
        <v>875</v>
      </c>
      <c r="H423" s="159">
        <v>153.014</v>
      </c>
      <c r="I423" s="160"/>
      <c r="L423" s="156"/>
      <c r="M423" s="161"/>
      <c r="T423" s="162"/>
      <c r="AT423" s="157" t="s">
        <v>179</v>
      </c>
      <c r="AU423" s="157" t="s">
        <v>90</v>
      </c>
      <c r="AV423" s="13" t="s">
        <v>90</v>
      </c>
      <c r="AW423" s="13" t="s">
        <v>35</v>
      </c>
      <c r="AX423" s="13" t="s">
        <v>74</v>
      </c>
      <c r="AY423" s="157" t="s">
        <v>167</v>
      </c>
    </row>
    <row r="424" spans="2:51" s="12" customFormat="1" ht="11.25">
      <c r="B424" s="149"/>
      <c r="D424" s="150" t="s">
        <v>179</v>
      </c>
      <c r="E424" s="151" t="s">
        <v>19</v>
      </c>
      <c r="F424" s="152" t="s">
        <v>866</v>
      </c>
      <c r="H424" s="151" t="s">
        <v>19</v>
      </c>
      <c r="I424" s="153"/>
      <c r="L424" s="149"/>
      <c r="M424" s="154"/>
      <c r="T424" s="155"/>
      <c r="AT424" s="151" t="s">
        <v>179</v>
      </c>
      <c r="AU424" s="151" t="s">
        <v>90</v>
      </c>
      <c r="AV424" s="12" t="s">
        <v>82</v>
      </c>
      <c r="AW424" s="12" t="s">
        <v>35</v>
      </c>
      <c r="AX424" s="12" t="s">
        <v>74</v>
      </c>
      <c r="AY424" s="151" t="s">
        <v>167</v>
      </c>
    </row>
    <row r="425" spans="2:51" s="13" customFormat="1" ht="11.25">
      <c r="B425" s="156"/>
      <c r="D425" s="150" t="s">
        <v>179</v>
      </c>
      <c r="E425" s="157" t="s">
        <v>19</v>
      </c>
      <c r="F425" s="158" t="s">
        <v>876</v>
      </c>
      <c r="H425" s="159">
        <v>-8.08</v>
      </c>
      <c r="I425" s="160"/>
      <c r="L425" s="156"/>
      <c r="M425" s="161"/>
      <c r="T425" s="162"/>
      <c r="AT425" s="157" t="s">
        <v>179</v>
      </c>
      <c r="AU425" s="157" t="s">
        <v>90</v>
      </c>
      <c r="AV425" s="13" t="s">
        <v>90</v>
      </c>
      <c r="AW425" s="13" t="s">
        <v>35</v>
      </c>
      <c r="AX425" s="13" t="s">
        <v>74</v>
      </c>
      <c r="AY425" s="157" t="s">
        <v>167</v>
      </c>
    </row>
    <row r="426" spans="2:51" s="15" customFormat="1" ht="11.25">
      <c r="B426" s="173"/>
      <c r="D426" s="150" t="s">
        <v>179</v>
      </c>
      <c r="E426" s="174" t="s">
        <v>19</v>
      </c>
      <c r="F426" s="175" t="s">
        <v>536</v>
      </c>
      <c r="H426" s="176">
        <v>289.393</v>
      </c>
      <c r="I426" s="177"/>
      <c r="L426" s="173"/>
      <c r="M426" s="178"/>
      <c r="T426" s="179"/>
      <c r="AT426" s="174" t="s">
        <v>179</v>
      </c>
      <c r="AU426" s="174" t="s">
        <v>90</v>
      </c>
      <c r="AV426" s="15" t="s">
        <v>103</v>
      </c>
      <c r="AW426" s="15" t="s">
        <v>35</v>
      </c>
      <c r="AX426" s="15" t="s">
        <v>74</v>
      </c>
      <c r="AY426" s="174" t="s">
        <v>167</v>
      </c>
    </row>
    <row r="427" spans="2:51" s="12" customFormat="1" ht="11.25">
      <c r="B427" s="149"/>
      <c r="D427" s="150" t="s">
        <v>179</v>
      </c>
      <c r="E427" s="151" t="s">
        <v>19</v>
      </c>
      <c r="F427" s="152" t="s">
        <v>877</v>
      </c>
      <c r="H427" s="151" t="s">
        <v>19</v>
      </c>
      <c r="I427" s="153"/>
      <c r="L427" s="149"/>
      <c r="M427" s="154"/>
      <c r="T427" s="155"/>
      <c r="AT427" s="151" t="s">
        <v>179</v>
      </c>
      <c r="AU427" s="151" t="s">
        <v>90</v>
      </c>
      <c r="AV427" s="12" t="s">
        <v>82</v>
      </c>
      <c r="AW427" s="12" t="s">
        <v>35</v>
      </c>
      <c r="AX427" s="12" t="s">
        <v>74</v>
      </c>
      <c r="AY427" s="151" t="s">
        <v>167</v>
      </c>
    </row>
    <row r="428" spans="2:51" s="13" customFormat="1" ht="11.25">
      <c r="B428" s="156"/>
      <c r="D428" s="150" t="s">
        <v>179</v>
      </c>
      <c r="E428" s="157" t="s">
        <v>19</v>
      </c>
      <c r="F428" s="158" t="s">
        <v>878</v>
      </c>
      <c r="H428" s="159">
        <v>140.8</v>
      </c>
      <c r="I428" s="160"/>
      <c r="L428" s="156"/>
      <c r="M428" s="161"/>
      <c r="T428" s="162"/>
      <c r="AT428" s="157" t="s">
        <v>179</v>
      </c>
      <c r="AU428" s="157" t="s">
        <v>90</v>
      </c>
      <c r="AV428" s="13" t="s">
        <v>90</v>
      </c>
      <c r="AW428" s="13" t="s">
        <v>35</v>
      </c>
      <c r="AX428" s="13" t="s">
        <v>74</v>
      </c>
      <c r="AY428" s="157" t="s">
        <v>167</v>
      </c>
    </row>
    <row r="429" spans="2:51" s="15" customFormat="1" ht="11.25">
      <c r="B429" s="173"/>
      <c r="D429" s="150" t="s">
        <v>179</v>
      </c>
      <c r="E429" s="174" t="s">
        <v>19</v>
      </c>
      <c r="F429" s="175" t="s">
        <v>536</v>
      </c>
      <c r="H429" s="176">
        <v>140.8</v>
      </c>
      <c r="I429" s="177"/>
      <c r="L429" s="173"/>
      <c r="M429" s="178"/>
      <c r="T429" s="179"/>
      <c r="AT429" s="174" t="s">
        <v>179</v>
      </c>
      <c r="AU429" s="174" t="s">
        <v>90</v>
      </c>
      <c r="AV429" s="15" t="s">
        <v>103</v>
      </c>
      <c r="AW429" s="15" t="s">
        <v>35</v>
      </c>
      <c r="AX429" s="15" t="s">
        <v>74</v>
      </c>
      <c r="AY429" s="174" t="s">
        <v>167</v>
      </c>
    </row>
    <row r="430" spans="2:51" s="14" customFormat="1" ht="11.25">
      <c r="B430" s="163"/>
      <c r="D430" s="150" t="s">
        <v>179</v>
      </c>
      <c r="E430" s="164" t="s">
        <v>19</v>
      </c>
      <c r="F430" s="165" t="s">
        <v>200</v>
      </c>
      <c r="H430" s="166">
        <v>899.949</v>
      </c>
      <c r="I430" s="167"/>
      <c r="L430" s="163"/>
      <c r="M430" s="168"/>
      <c r="T430" s="169"/>
      <c r="AT430" s="164" t="s">
        <v>179</v>
      </c>
      <c r="AU430" s="164" t="s">
        <v>90</v>
      </c>
      <c r="AV430" s="14" t="s">
        <v>175</v>
      </c>
      <c r="AW430" s="14" t="s">
        <v>35</v>
      </c>
      <c r="AX430" s="14" t="s">
        <v>82</v>
      </c>
      <c r="AY430" s="164" t="s">
        <v>167</v>
      </c>
    </row>
    <row r="431" spans="2:65" s="1" customFormat="1" ht="16.5" customHeight="1">
      <c r="B431" s="33"/>
      <c r="C431" s="180" t="s">
        <v>879</v>
      </c>
      <c r="D431" s="180" t="s">
        <v>587</v>
      </c>
      <c r="E431" s="181" t="s">
        <v>880</v>
      </c>
      <c r="F431" s="182" t="s">
        <v>881</v>
      </c>
      <c r="G431" s="183" t="s">
        <v>173</v>
      </c>
      <c r="H431" s="184">
        <v>641.084</v>
      </c>
      <c r="I431" s="185"/>
      <c r="J431" s="186">
        <f>ROUND(I431*H431,2)</f>
        <v>0</v>
      </c>
      <c r="K431" s="182" t="s">
        <v>19</v>
      </c>
      <c r="L431" s="187"/>
      <c r="M431" s="188" t="s">
        <v>19</v>
      </c>
      <c r="N431" s="189" t="s">
        <v>46</v>
      </c>
      <c r="P431" s="141">
        <f>O431*H431</f>
        <v>0</v>
      </c>
      <c r="Q431" s="141">
        <v>0.008</v>
      </c>
      <c r="R431" s="141">
        <f>Q431*H431</f>
        <v>5.128672</v>
      </c>
      <c r="S431" s="141">
        <v>0</v>
      </c>
      <c r="T431" s="142">
        <f>S431*H431</f>
        <v>0</v>
      </c>
      <c r="AR431" s="143" t="s">
        <v>235</v>
      </c>
      <c r="AT431" s="143" t="s">
        <v>587</v>
      </c>
      <c r="AU431" s="143" t="s">
        <v>90</v>
      </c>
      <c r="AY431" s="18" t="s">
        <v>167</v>
      </c>
      <c r="BE431" s="144">
        <f>IF(N431="základní",J431,0)</f>
        <v>0</v>
      </c>
      <c r="BF431" s="144">
        <f>IF(N431="snížená",J431,0)</f>
        <v>0</v>
      </c>
      <c r="BG431" s="144">
        <f>IF(N431="zákl. přenesená",J431,0)</f>
        <v>0</v>
      </c>
      <c r="BH431" s="144">
        <f>IF(N431="sníž. přenesená",J431,0)</f>
        <v>0</v>
      </c>
      <c r="BI431" s="144">
        <f>IF(N431="nulová",J431,0)</f>
        <v>0</v>
      </c>
      <c r="BJ431" s="18" t="s">
        <v>90</v>
      </c>
      <c r="BK431" s="144">
        <f>ROUND(I431*H431,2)</f>
        <v>0</v>
      </c>
      <c r="BL431" s="18" t="s">
        <v>175</v>
      </c>
      <c r="BM431" s="143" t="s">
        <v>882</v>
      </c>
    </row>
    <row r="432" spans="2:51" s="13" customFormat="1" ht="11.25">
      <c r="B432" s="156"/>
      <c r="D432" s="150" t="s">
        <v>179</v>
      </c>
      <c r="E432" s="157" t="s">
        <v>19</v>
      </c>
      <c r="F432" s="158" t="s">
        <v>883</v>
      </c>
      <c r="H432" s="159">
        <v>469.756</v>
      </c>
      <c r="I432" s="160"/>
      <c r="L432" s="156"/>
      <c r="M432" s="161"/>
      <c r="T432" s="162"/>
      <c r="AT432" s="157" t="s">
        <v>179</v>
      </c>
      <c r="AU432" s="157" t="s">
        <v>90</v>
      </c>
      <c r="AV432" s="13" t="s">
        <v>90</v>
      </c>
      <c r="AW432" s="13" t="s">
        <v>35</v>
      </c>
      <c r="AX432" s="13" t="s">
        <v>74</v>
      </c>
      <c r="AY432" s="157" t="s">
        <v>167</v>
      </c>
    </row>
    <row r="433" spans="2:51" s="13" customFormat="1" ht="11.25">
      <c r="B433" s="156"/>
      <c r="D433" s="150" t="s">
        <v>179</v>
      </c>
      <c r="E433" s="157" t="s">
        <v>19</v>
      </c>
      <c r="F433" s="158" t="s">
        <v>884</v>
      </c>
      <c r="H433" s="159">
        <v>140.8</v>
      </c>
      <c r="I433" s="160"/>
      <c r="L433" s="156"/>
      <c r="M433" s="161"/>
      <c r="T433" s="162"/>
      <c r="AT433" s="157" t="s">
        <v>179</v>
      </c>
      <c r="AU433" s="157" t="s">
        <v>90</v>
      </c>
      <c r="AV433" s="13" t="s">
        <v>90</v>
      </c>
      <c r="AW433" s="13" t="s">
        <v>35</v>
      </c>
      <c r="AX433" s="13" t="s">
        <v>74</v>
      </c>
      <c r="AY433" s="157" t="s">
        <v>167</v>
      </c>
    </row>
    <row r="434" spans="2:51" s="14" customFormat="1" ht="11.25">
      <c r="B434" s="163"/>
      <c r="D434" s="150" t="s">
        <v>179</v>
      </c>
      <c r="E434" s="164" t="s">
        <v>19</v>
      </c>
      <c r="F434" s="165" t="s">
        <v>200</v>
      </c>
      <c r="H434" s="166">
        <v>610.556</v>
      </c>
      <c r="I434" s="167"/>
      <c r="L434" s="163"/>
      <c r="M434" s="168"/>
      <c r="T434" s="169"/>
      <c r="AT434" s="164" t="s">
        <v>179</v>
      </c>
      <c r="AU434" s="164" t="s">
        <v>90</v>
      </c>
      <c r="AV434" s="14" t="s">
        <v>175</v>
      </c>
      <c r="AW434" s="14" t="s">
        <v>35</v>
      </c>
      <c r="AX434" s="14" t="s">
        <v>82</v>
      </c>
      <c r="AY434" s="164" t="s">
        <v>167</v>
      </c>
    </row>
    <row r="435" spans="2:51" s="13" customFormat="1" ht="11.25">
      <c r="B435" s="156"/>
      <c r="D435" s="150" t="s">
        <v>179</v>
      </c>
      <c r="F435" s="158" t="s">
        <v>885</v>
      </c>
      <c r="H435" s="159">
        <v>641.084</v>
      </c>
      <c r="I435" s="160"/>
      <c r="L435" s="156"/>
      <c r="M435" s="161"/>
      <c r="T435" s="162"/>
      <c r="AT435" s="157" t="s">
        <v>179</v>
      </c>
      <c r="AU435" s="157" t="s">
        <v>90</v>
      </c>
      <c r="AV435" s="13" t="s">
        <v>90</v>
      </c>
      <c r="AW435" s="13" t="s">
        <v>4</v>
      </c>
      <c r="AX435" s="13" t="s">
        <v>82</v>
      </c>
      <c r="AY435" s="157" t="s">
        <v>167</v>
      </c>
    </row>
    <row r="436" spans="2:65" s="1" customFormat="1" ht="16.5" customHeight="1">
      <c r="B436" s="33"/>
      <c r="C436" s="180" t="s">
        <v>886</v>
      </c>
      <c r="D436" s="180" t="s">
        <v>587</v>
      </c>
      <c r="E436" s="181" t="s">
        <v>887</v>
      </c>
      <c r="F436" s="182" t="s">
        <v>888</v>
      </c>
      <c r="G436" s="183" t="s">
        <v>173</v>
      </c>
      <c r="H436" s="184">
        <v>303.87</v>
      </c>
      <c r="I436" s="185"/>
      <c r="J436" s="186">
        <f>ROUND(I436*H436,2)</f>
        <v>0</v>
      </c>
      <c r="K436" s="182" t="s">
        <v>19</v>
      </c>
      <c r="L436" s="187"/>
      <c r="M436" s="188" t="s">
        <v>19</v>
      </c>
      <c r="N436" s="189" t="s">
        <v>46</v>
      </c>
      <c r="P436" s="141">
        <f>O436*H436</f>
        <v>0</v>
      </c>
      <c r="Q436" s="141">
        <v>0.006</v>
      </c>
      <c r="R436" s="141">
        <f>Q436*H436</f>
        <v>1.82322</v>
      </c>
      <c r="S436" s="141">
        <v>0</v>
      </c>
      <c r="T436" s="142">
        <f>S436*H436</f>
        <v>0</v>
      </c>
      <c r="AR436" s="143" t="s">
        <v>235</v>
      </c>
      <c r="AT436" s="143" t="s">
        <v>587</v>
      </c>
      <c r="AU436" s="143" t="s">
        <v>90</v>
      </c>
      <c r="AY436" s="18" t="s">
        <v>167</v>
      </c>
      <c r="BE436" s="144">
        <f>IF(N436="základní",J436,0)</f>
        <v>0</v>
      </c>
      <c r="BF436" s="144">
        <f>IF(N436="snížená",J436,0)</f>
        <v>0</v>
      </c>
      <c r="BG436" s="144">
        <f>IF(N436="zákl. přenesená",J436,0)</f>
        <v>0</v>
      </c>
      <c r="BH436" s="144">
        <f>IF(N436="sníž. přenesená",J436,0)</f>
        <v>0</v>
      </c>
      <c r="BI436" s="144">
        <f>IF(N436="nulová",J436,0)</f>
        <v>0</v>
      </c>
      <c r="BJ436" s="18" t="s">
        <v>90</v>
      </c>
      <c r="BK436" s="144">
        <f>ROUND(I436*H436,2)</f>
        <v>0</v>
      </c>
      <c r="BL436" s="18" t="s">
        <v>175</v>
      </c>
      <c r="BM436" s="143" t="s">
        <v>889</v>
      </c>
    </row>
    <row r="437" spans="2:51" s="13" customFormat="1" ht="11.25">
      <c r="B437" s="156"/>
      <c r="D437" s="150" t="s">
        <v>179</v>
      </c>
      <c r="E437" s="157" t="s">
        <v>19</v>
      </c>
      <c r="F437" s="158" t="s">
        <v>890</v>
      </c>
      <c r="H437" s="159">
        <v>289.4</v>
      </c>
      <c r="I437" s="160"/>
      <c r="L437" s="156"/>
      <c r="M437" s="161"/>
      <c r="T437" s="162"/>
      <c r="AT437" s="157" t="s">
        <v>179</v>
      </c>
      <c r="AU437" s="157" t="s">
        <v>90</v>
      </c>
      <c r="AV437" s="13" t="s">
        <v>90</v>
      </c>
      <c r="AW437" s="13" t="s">
        <v>35</v>
      </c>
      <c r="AX437" s="13" t="s">
        <v>74</v>
      </c>
      <c r="AY437" s="157" t="s">
        <v>167</v>
      </c>
    </row>
    <row r="438" spans="2:51" s="14" customFormat="1" ht="11.25">
      <c r="B438" s="163"/>
      <c r="D438" s="150" t="s">
        <v>179</v>
      </c>
      <c r="E438" s="164" t="s">
        <v>19</v>
      </c>
      <c r="F438" s="165" t="s">
        <v>200</v>
      </c>
      <c r="H438" s="166">
        <v>289.4</v>
      </c>
      <c r="I438" s="167"/>
      <c r="L438" s="163"/>
      <c r="M438" s="168"/>
      <c r="T438" s="169"/>
      <c r="AT438" s="164" t="s">
        <v>179</v>
      </c>
      <c r="AU438" s="164" t="s">
        <v>90</v>
      </c>
      <c r="AV438" s="14" t="s">
        <v>175</v>
      </c>
      <c r="AW438" s="14" t="s">
        <v>35</v>
      </c>
      <c r="AX438" s="14" t="s">
        <v>82</v>
      </c>
      <c r="AY438" s="164" t="s">
        <v>167</v>
      </c>
    </row>
    <row r="439" spans="2:51" s="13" customFormat="1" ht="11.25">
      <c r="B439" s="156"/>
      <c r="D439" s="150" t="s">
        <v>179</v>
      </c>
      <c r="F439" s="158" t="s">
        <v>891</v>
      </c>
      <c r="H439" s="159">
        <v>303.87</v>
      </c>
      <c r="I439" s="160"/>
      <c r="L439" s="156"/>
      <c r="M439" s="161"/>
      <c r="T439" s="162"/>
      <c r="AT439" s="157" t="s">
        <v>179</v>
      </c>
      <c r="AU439" s="157" t="s">
        <v>90</v>
      </c>
      <c r="AV439" s="13" t="s">
        <v>90</v>
      </c>
      <c r="AW439" s="13" t="s">
        <v>4</v>
      </c>
      <c r="AX439" s="13" t="s">
        <v>82</v>
      </c>
      <c r="AY439" s="157" t="s">
        <v>167</v>
      </c>
    </row>
    <row r="440" spans="2:65" s="1" customFormat="1" ht="16.5" customHeight="1">
      <c r="B440" s="33"/>
      <c r="C440" s="132" t="s">
        <v>892</v>
      </c>
      <c r="D440" s="132" t="s">
        <v>170</v>
      </c>
      <c r="E440" s="133" t="s">
        <v>893</v>
      </c>
      <c r="F440" s="134" t="s">
        <v>894</v>
      </c>
      <c r="G440" s="135" t="s">
        <v>173</v>
      </c>
      <c r="H440" s="136">
        <v>759.156</v>
      </c>
      <c r="I440" s="137"/>
      <c r="J440" s="138">
        <f>ROUND(I440*H440,2)</f>
        <v>0</v>
      </c>
      <c r="K440" s="134" t="s">
        <v>174</v>
      </c>
      <c r="L440" s="33"/>
      <c r="M440" s="139" t="s">
        <v>19</v>
      </c>
      <c r="N440" s="140" t="s">
        <v>46</v>
      </c>
      <c r="P440" s="141">
        <f>O440*H440</f>
        <v>0</v>
      </c>
      <c r="Q440" s="141">
        <v>0.00024</v>
      </c>
      <c r="R440" s="141">
        <f>Q440*H440</f>
        <v>0.18219744</v>
      </c>
      <c r="S440" s="141">
        <v>0</v>
      </c>
      <c r="T440" s="142">
        <f>S440*H440</f>
        <v>0</v>
      </c>
      <c r="AR440" s="143" t="s">
        <v>309</v>
      </c>
      <c r="AT440" s="143" t="s">
        <v>170</v>
      </c>
      <c r="AU440" s="143" t="s">
        <v>90</v>
      </c>
      <c r="AY440" s="18" t="s">
        <v>167</v>
      </c>
      <c r="BE440" s="144">
        <f>IF(N440="základní",J440,0)</f>
        <v>0</v>
      </c>
      <c r="BF440" s="144">
        <f>IF(N440="snížená",J440,0)</f>
        <v>0</v>
      </c>
      <c r="BG440" s="144">
        <f>IF(N440="zákl. přenesená",J440,0)</f>
        <v>0</v>
      </c>
      <c r="BH440" s="144">
        <f>IF(N440="sníž. přenesená",J440,0)</f>
        <v>0</v>
      </c>
      <c r="BI440" s="144">
        <f>IF(N440="nulová",J440,0)</f>
        <v>0</v>
      </c>
      <c r="BJ440" s="18" t="s">
        <v>90</v>
      </c>
      <c r="BK440" s="144">
        <f>ROUND(I440*H440,2)</f>
        <v>0</v>
      </c>
      <c r="BL440" s="18" t="s">
        <v>309</v>
      </c>
      <c r="BM440" s="143" t="s">
        <v>895</v>
      </c>
    </row>
    <row r="441" spans="2:47" s="1" customFormat="1" ht="11.25">
      <c r="B441" s="33"/>
      <c r="D441" s="145" t="s">
        <v>177</v>
      </c>
      <c r="F441" s="146" t="s">
        <v>896</v>
      </c>
      <c r="I441" s="147"/>
      <c r="L441" s="33"/>
      <c r="M441" s="148"/>
      <c r="T441" s="54"/>
      <c r="AT441" s="18" t="s">
        <v>177</v>
      </c>
      <c r="AU441" s="18" t="s">
        <v>90</v>
      </c>
    </row>
    <row r="442" spans="2:51" s="12" customFormat="1" ht="11.25">
      <c r="B442" s="149"/>
      <c r="D442" s="150" t="s">
        <v>179</v>
      </c>
      <c r="E442" s="151" t="s">
        <v>19</v>
      </c>
      <c r="F442" s="152" t="s">
        <v>897</v>
      </c>
      <c r="H442" s="151" t="s">
        <v>19</v>
      </c>
      <c r="I442" s="153"/>
      <c r="L442" s="149"/>
      <c r="M442" s="154"/>
      <c r="T442" s="155"/>
      <c r="AT442" s="151" t="s">
        <v>179</v>
      </c>
      <c r="AU442" s="151" t="s">
        <v>90</v>
      </c>
      <c r="AV442" s="12" t="s">
        <v>82</v>
      </c>
      <c r="AW442" s="12" t="s">
        <v>35</v>
      </c>
      <c r="AX442" s="12" t="s">
        <v>74</v>
      </c>
      <c r="AY442" s="151" t="s">
        <v>167</v>
      </c>
    </row>
    <row r="443" spans="2:51" s="13" customFormat="1" ht="11.25">
      <c r="B443" s="156"/>
      <c r="D443" s="150" t="s">
        <v>179</v>
      </c>
      <c r="E443" s="157" t="s">
        <v>19</v>
      </c>
      <c r="F443" s="158" t="s">
        <v>898</v>
      </c>
      <c r="H443" s="159">
        <v>469.756</v>
      </c>
      <c r="I443" s="160"/>
      <c r="L443" s="156"/>
      <c r="M443" s="161"/>
      <c r="T443" s="162"/>
      <c r="AT443" s="157" t="s">
        <v>179</v>
      </c>
      <c r="AU443" s="157" t="s">
        <v>90</v>
      </c>
      <c r="AV443" s="13" t="s">
        <v>90</v>
      </c>
      <c r="AW443" s="13" t="s">
        <v>35</v>
      </c>
      <c r="AX443" s="13" t="s">
        <v>74</v>
      </c>
      <c r="AY443" s="157" t="s">
        <v>167</v>
      </c>
    </row>
    <row r="444" spans="2:51" s="12" customFormat="1" ht="11.25">
      <c r="B444" s="149"/>
      <c r="D444" s="150" t="s">
        <v>179</v>
      </c>
      <c r="E444" s="151" t="s">
        <v>19</v>
      </c>
      <c r="F444" s="152" t="s">
        <v>899</v>
      </c>
      <c r="H444" s="151" t="s">
        <v>19</v>
      </c>
      <c r="I444" s="153"/>
      <c r="L444" s="149"/>
      <c r="M444" s="154"/>
      <c r="T444" s="155"/>
      <c r="AT444" s="151" t="s">
        <v>179</v>
      </c>
      <c r="AU444" s="151" t="s">
        <v>90</v>
      </c>
      <c r="AV444" s="12" t="s">
        <v>82</v>
      </c>
      <c r="AW444" s="12" t="s">
        <v>35</v>
      </c>
      <c r="AX444" s="12" t="s">
        <v>74</v>
      </c>
      <c r="AY444" s="151" t="s">
        <v>167</v>
      </c>
    </row>
    <row r="445" spans="2:51" s="13" customFormat="1" ht="11.25">
      <c r="B445" s="156"/>
      <c r="D445" s="150" t="s">
        <v>179</v>
      </c>
      <c r="E445" s="157" t="s">
        <v>19</v>
      </c>
      <c r="F445" s="158" t="s">
        <v>900</v>
      </c>
      <c r="H445" s="159">
        <v>289.4</v>
      </c>
      <c r="I445" s="160"/>
      <c r="L445" s="156"/>
      <c r="M445" s="161"/>
      <c r="T445" s="162"/>
      <c r="AT445" s="157" t="s">
        <v>179</v>
      </c>
      <c r="AU445" s="157" t="s">
        <v>90</v>
      </c>
      <c r="AV445" s="13" t="s">
        <v>90</v>
      </c>
      <c r="AW445" s="13" t="s">
        <v>35</v>
      </c>
      <c r="AX445" s="13" t="s">
        <v>74</v>
      </c>
      <c r="AY445" s="157" t="s">
        <v>167</v>
      </c>
    </row>
    <row r="446" spans="2:51" s="14" customFormat="1" ht="11.25">
      <c r="B446" s="163"/>
      <c r="D446" s="150" t="s">
        <v>179</v>
      </c>
      <c r="E446" s="164" t="s">
        <v>19</v>
      </c>
      <c r="F446" s="165" t="s">
        <v>200</v>
      </c>
      <c r="H446" s="166">
        <v>759.156</v>
      </c>
      <c r="I446" s="167"/>
      <c r="L446" s="163"/>
      <c r="M446" s="168"/>
      <c r="T446" s="169"/>
      <c r="AT446" s="164" t="s">
        <v>179</v>
      </c>
      <c r="AU446" s="164" t="s">
        <v>90</v>
      </c>
      <c r="AV446" s="14" t="s">
        <v>175</v>
      </c>
      <c r="AW446" s="14" t="s">
        <v>35</v>
      </c>
      <c r="AX446" s="14" t="s">
        <v>82</v>
      </c>
      <c r="AY446" s="164" t="s">
        <v>167</v>
      </c>
    </row>
    <row r="447" spans="2:65" s="1" customFormat="1" ht="16.5" customHeight="1">
      <c r="B447" s="33"/>
      <c r="C447" s="180" t="s">
        <v>901</v>
      </c>
      <c r="D447" s="180" t="s">
        <v>587</v>
      </c>
      <c r="E447" s="181" t="s">
        <v>902</v>
      </c>
      <c r="F447" s="182" t="s">
        <v>903</v>
      </c>
      <c r="G447" s="183" t="s">
        <v>173</v>
      </c>
      <c r="H447" s="184">
        <v>493.244</v>
      </c>
      <c r="I447" s="185"/>
      <c r="J447" s="186">
        <f>ROUND(I447*H447,2)</f>
        <v>0</v>
      </c>
      <c r="K447" s="182" t="s">
        <v>19</v>
      </c>
      <c r="L447" s="187"/>
      <c r="M447" s="188" t="s">
        <v>19</v>
      </c>
      <c r="N447" s="189" t="s">
        <v>46</v>
      </c>
      <c r="P447" s="141">
        <f>O447*H447</f>
        <v>0</v>
      </c>
      <c r="Q447" s="141">
        <v>0.003</v>
      </c>
      <c r="R447" s="141">
        <f>Q447*H447</f>
        <v>1.479732</v>
      </c>
      <c r="S447" s="141">
        <v>0</v>
      </c>
      <c r="T447" s="142">
        <f>S447*H447</f>
        <v>0</v>
      </c>
      <c r="AR447" s="143" t="s">
        <v>437</v>
      </c>
      <c r="AT447" s="143" t="s">
        <v>587</v>
      </c>
      <c r="AU447" s="143" t="s">
        <v>90</v>
      </c>
      <c r="AY447" s="18" t="s">
        <v>167</v>
      </c>
      <c r="BE447" s="144">
        <f>IF(N447="základní",J447,0)</f>
        <v>0</v>
      </c>
      <c r="BF447" s="144">
        <f>IF(N447="snížená",J447,0)</f>
        <v>0</v>
      </c>
      <c r="BG447" s="144">
        <f>IF(N447="zákl. přenesená",J447,0)</f>
        <v>0</v>
      </c>
      <c r="BH447" s="144">
        <f>IF(N447="sníž. přenesená",J447,0)</f>
        <v>0</v>
      </c>
      <c r="BI447" s="144">
        <f>IF(N447="nulová",J447,0)</f>
        <v>0</v>
      </c>
      <c r="BJ447" s="18" t="s">
        <v>90</v>
      </c>
      <c r="BK447" s="144">
        <f>ROUND(I447*H447,2)</f>
        <v>0</v>
      </c>
      <c r="BL447" s="18" t="s">
        <v>309</v>
      </c>
      <c r="BM447" s="143" t="s">
        <v>904</v>
      </c>
    </row>
    <row r="448" spans="2:51" s="13" customFormat="1" ht="11.25">
      <c r="B448" s="156"/>
      <c r="D448" s="150" t="s">
        <v>179</v>
      </c>
      <c r="E448" s="157" t="s">
        <v>19</v>
      </c>
      <c r="F448" s="158" t="s">
        <v>883</v>
      </c>
      <c r="H448" s="159">
        <v>469.756</v>
      </c>
      <c r="I448" s="160"/>
      <c r="L448" s="156"/>
      <c r="M448" s="161"/>
      <c r="T448" s="162"/>
      <c r="AT448" s="157" t="s">
        <v>179</v>
      </c>
      <c r="AU448" s="157" t="s">
        <v>90</v>
      </c>
      <c r="AV448" s="13" t="s">
        <v>90</v>
      </c>
      <c r="AW448" s="13" t="s">
        <v>35</v>
      </c>
      <c r="AX448" s="13" t="s">
        <v>74</v>
      </c>
      <c r="AY448" s="157" t="s">
        <v>167</v>
      </c>
    </row>
    <row r="449" spans="2:51" s="14" customFormat="1" ht="11.25">
      <c r="B449" s="163"/>
      <c r="D449" s="150" t="s">
        <v>179</v>
      </c>
      <c r="E449" s="164" t="s">
        <v>19</v>
      </c>
      <c r="F449" s="165" t="s">
        <v>200</v>
      </c>
      <c r="H449" s="166">
        <v>469.756</v>
      </c>
      <c r="I449" s="167"/>
      <c r="L449" s="163"/>
      <c r="M449" s="168"/>
      <c r="T449" s="169"/>
      <c r="AT449" s="164" t="s">
        <v>179</v>
      </c>
      <c r="AU449" s="164" t="s">
        <v>90</v>
      </c>
      <c r="AV449" s="14" t="s">
        <v>175</v>
      </c>
      <c r="AW449" s="14" t="s">
        <v>35</v>
      </c>
      <c r="AX449" s="14" t="s">
        <v>82</v>
      </c>
      <c r="AY449" s="164" t="s">
        <v>167</v>
      </c>
    </row>
    <row r="450" spans="2:51" s="13" customFormat="1" ht="11.25">
      <c r="B450" s="156"/>
      <c r="D450" s="150" t="s">
        <v>179</v>
      </c>
      <c r="F450" s="158" t="s">
        <v>905</v>
      </c>
      <c r="H450" s="159">
        <v>493.244</v>
      </c>
      <c r="I450" s="160"/>
      <c r="L450" s="156"/>
      <c r="M450" s="161"/>
      <c r="T450" s="162"/>
      <c r="AT450" s="157" t="s">
        <v>179</v>
      </c>
      <c r="AU450" s="157" t="s">
        <v>90</v>
      </c>
      <c r="AV450" s="13" t="s">
        <v>90</v>
      </c>
      <c r="AW450" s="13" t="s">
        <v>4</v>
      </c>
      <c r="AX450" s="13" t="s">
        <v>82</v>
      </c>
      <c r="AY450" s="157" t="s">
        <v>167</v>
      </c>
    </row>
    <row r="451" spans="2:65" s="1" customFormat="1" ht="16.5" customHeight="1">
      <c r="B451" s="33"/>
      <c r="C451" s="180" t="s">
        <v>906</v>
      </c>
      <c r="D451" s="180" t="s">
        <v>587</v>
      </c>
      <c r="E451" s="181" t="s">
        <v>907</v>
      </c>
      <c r="F451" s="182" t="s">
        <v>908</v>
      </c>
      <c r="G451" s="183" t="s">
        <v>173</v>
      </c>
      <c r="H451" s="184">
        <v>303.87</v>
      </c>
      <c r="I451" s="185"/>
      <c r="J451" s="186">
        <f>ROUND(I451*H451,2)</f>
        <v>0</v>
      </c>
      <c r="K451" s="182" t="s">
        <v>19</v>
      </c>
      <c r="L451" s="187"/>
      <c r="M451" s="188" t="s">
        <v>19</v>
      </c>
      <c r="N451" s="189" t="s">
        <v>46</v>
      </c>
      <c r="P451" s="141">
        <f>O451*H451</f>
        <v>0</v>
      </c>
      <c r="Q451" s="141">
        <v>0.006</v>
      </c>
      <c r="R451" s="141">
        <f>Q451*H451</f>
        <v>1.82322</v>
      </c>
      <c r="S451" s="141">
        <v>0</v>
      </c>
      <c r="T451" s="142">
        <f>S451*H451</f>
        <v>0</v>
      </c>
      <c r="AR451" s="143" t="s">
        <v>235</v>
      </c>
      <c r="AT451" s="143" t="s">
        <v>587</v>
      </c>
      <c r="AU451" s="143" t="s">
        <v>90</v>
      </c>
      <c r="AY451" s="18" t="s">
        <v>167</v>
      </c>
      <c r="BE451" s="144">
        <f>IF(N451="základní",J451,0)</f>
        <v>0</v>
      </c>
      <c r="BF451" s="144">
        <f>IF(N451="snížená",J451,0)</f>
        <v>0</v>
      </c>
      <c r="BG451" s="144">
        <f>IF(N451="zákl. přenesená",J451,0)</f>
        <v>0</v>
      </c>
      <c r="BH451" s="144">
        <f>IF(N451="sníž. přenesená",J451,0)</f>
        <v>0</v>
      </c>
      <c r="BI451" s="144">
        <f>IF(N451="nulová",J451,0)</f>
        <v>0</v>
      </c>
      <c r="BJ451" s="18" t="s">
        <v>90</v>
      </c>
      <c r="BK451" s="144">
        <f>ROUND(I451*H451,2)</f>
        <v>0</v>
      </c>
      <c r="BL451" s="18" t="s">
        <v>175</v>
      </c>
      <c r="BM451" s="143" t="s">
        <v>909</v>
      </c>
    </row>
    <row r="452" spans="2:51" s="13" customFormat="1" ht="11.25">
      <c r="B452" s="156"/>
      <c r="D452" s="150" t="s">
        <v>179</v>
      </c>
      <c r="E452" s="157" t="s">
        <v>19</v>
      </c>
      <c r="F452" s="158" t="s">
        <v>890</v>
      </c>
      <c r="H452" s="159">
        <v>289.4</v>
      </c>
      <c r="I452" s="160"/>
      <c r="L452" s="156"/>
      <c r="M452" s="161"/>
      <c r="T452" s="162"/>
      <c r="AT452" s="157" t="s">
        <v>179</v>
      </c>
      <c r="AU452" s="157" t="s">
        <v>90</v>
      </c>
      <c r="AV452" s="13" t="s">
        <v>90</v>
      </c>
      <c r="AW452" s="13" t="s">
        <v>35</v>
      </c>
      <c r="AX452" s="13" t="s">
        <v>74</v>
      </c>
      <c r="AY452" s="157" t="s">
        <v>167</v>
      </c>
    </row>
    <row r="453" spans="2:51" s="14" customFormat="1" ht="11.25">
      <c r="B453" s="163"/>
      <c r="D453" s="150" t="s">
        <v>179</v>
      </c>
      <c r="E453" s="164" t="s">
        <v>19</v>
      </c>
      <c r="F453" s="165" t="s">
        <v>200</v>
      </c>
      <c r="H453" s="166">
        <v>289.4</v>
      </c>
      <c r="I453" s="167"/>
      <c r="L453" s="163"/>
      <c r="M453" s="168"/>
      <c r="T453" s="169"/>
      <c r="AT453" s="164" t="s">
        <v>179</v>
      </c>
      <c r="AU453" s="164" t="s">
        <v>90</v>
      </c>
      <c r="AV453" s="14" t="s">
        <v>175</v>
      </c>
      <c r="AW453" s="14" t="s">
        <v>35</v>
      </c>
      <c r="AX453" s="14" t="s">
        <v>82</v>
      </c>
      <c r="AY453" s="164" t="s">
        <v>167</v>
      </c>
    </row>
    <row r="454" spans="2:51" s="13" customFormat="1" ht="11.25">
      <c r="B454" s="156"/>
      <c r="D454" s="150" t="s">
        <v>179</v>
      </c>
      <c r="F454" s="158" t="s">
        <v>891</v>
      </c>
      <c r="H454" s="159">
        <v>303.87</v>
      </c>
      <c r="I454" s="160"/>
      <c r="L454" s="156"/>
      <c r="M454" s="161"/>
      <c r="T454" s="162"/>
      <c r="AT454" s="157" t="s">
        <v>179</v>
      </c>
      <c r="AU454" s="157" t="s">
        <v>90</v>
      </c>
      <c r="AV454" s="13" t="s">
        <v>90</v>
      </c>
      <c r="AW454" s="13" t="s">
        <v>4</v>
      </c>
      <c r="AX454" s="13" t="s">
        <v>82</v>
      </c>
      <c r="AY454" s="157" t="s">
        <v>167</v>
      </c>
    </row>
    <row r="455" spans="2:65" s="1" customFormat="1" ht="24.2" customHeight="1">
      <c r="B455" s="33"/>
      <c r="C455" s="132" t="s">
        <v>910</v>
      </c>
      <c r="D455" s="132" t="s">
        <v>170</v>
      </c>
      <c r="E455" s="133" t="s">
        <v>911</v>
      </c>
      <c r="F455" s="134" t="s">
        <v>912</v>
      </c>
      <c r="G455" s="135" t="s">
        <v>173</v>
      </c>
      <c r="H455" s="136">
        <v>2500.581</v>
      </c>
      <c r="I455" s="137"/>
      <c r="J455" s="138">
        <f>ROUND(I455*H455,2)</f>
        <v>0</v>
      </c>
      <c r="K455" s="134" t="s">
        <v>19</v>
      </c>
      <c r="L455" s="33"/>
      <c r="M455" s="139" t="s">
        <v>19</v>
      </c>
      <c r="N455" s="140" t="s">
        <v>46</v>
      </c>
      <c r="P455" s="141">
        <f>O455*H455</f>
        <v>0</v>
      </c>
      <c r="Q455" s="141">
        <v>0.0003</v>
      </c>
      <c r="R455" s="141">
        <f>Q455*H455</f>
        <v>0.7501743</v>
      </c>
      <c r="S455" s="141">
        <v>0</v>
      </c>
      <c r="T455" s="142">
        <f>S455*H455</f>
        <v>0</v>
      </c>
      <c r="AR455" s="143" t="s">
        <v>309</v>
      </c>
      <c r="AT455" s="143" t="s">
        <v>170</v>
      </c>
      <c r="AU455" s="143" t="s">
        <v>90</v>
      </c>
      <c r="AY455" s="18" t="s">
        <v>167</v>
      </c>
      <c r="BE455" s="144">
        <f>IF(N455="základní",J455,0)</f>
        <v>0</v>
      </c>
      <c r="BF455" s="144">
        <f>IF(N455="snížená",J455,0)</f>
        <v>0</v>
      </c>
      <c r="BG455" s="144">
        <f>IF(N455="zákl. přenesená",J455,0)</f>
        <v>0</v>
      </c>
      <c r="BH455" s="144">
        <f>IF(N455="sníž. přenesená",J455,0)</f>
        <v>0</v>
      </c>
      <c r="BI455" s="144">
        <f>IF(N455="nulová",J455,0)</f>
        <v>0</v>
      </c>
      <c r="BJ455" s="18" t="s">
        <v>90</v>
      </c>
      <c r="BK455" s="144">
        <f>ROUND(I455*H455,2)</f>
        <v>0</v>
      </c>
      <c r="BL455" s="18" t="s">
        <v>309</v>
      </c>
      <c r="BM455" s="143" t="s">
        <v>913</v>
      </c>
    </row>
    <row r="456" spans="2:51" s="12" customFormat="1" ht="11.25">
      <c r="B456" s="149"/>
      <c r="D456" s="150" t="s">
        <v>179</v>
      </c>
      <c r="E456" s="151" t="s">
        <v>19</v>
      </c>
      <c r="F456" s="152" t="s">
        <v>914</v>
      </c>
      <c r="H456" s="151" t="s">
        <v>19</v>
      </c>
      <c r="I456" s="153"/>
      <c r="L456" s="149"/>
      <c r="M456" s="154"/>
      <c r="T456" s="155"/>
      <c r="AT456" s="151" t="s">
        <v>179</v>
      </c>
      <c r="AU456" s="151" t="s">
        <v>90</v>
      </c>
      <c r="AV456" s="12" t="s">
        <v>82</v>
      </c>
      <c r="AW456" s="12" t="s">
        <v>35</v>
      </c>
      <c r="AX456" s="12" t="s">
        <v>74</v>
      </c>
      <c r="AY456" s="151" t="s">
        <v>167</v>
      </c>
    </row>
    <row r="457" spans="2:51" s="12" customFormat="1" ht="11.25">
      <c r="B457" s="149"/>
      <c r="D457" s="150" t="s">
        <v>179</v>
      </c>
      <c r="E457" s="151" t="s">
        <v>19</v>
      </c>
      <c r="F457" s="152" t="s">
        <v>915</v>
      </c>
      <c r="H457" s="151" t="s">
        <v>19</v>
      </c>
      <c r="I457" s="153"/>
      <c r="L457" s="149"/>
      <c r="M457" s="154"/>
      <c r="T457" s="155"/>
      <c r="AT457" s="151" t="s">
        <v>179</v>
      </c>
      <c r="AU457" s="151" t="s">
        <v>90</v>
      </c>
      <c r="AV457" s="12" t="s">
        <v>82</v>
      </c>
      <c r="AW457" s="12" t="s">
        <v>35</v>
      </c>
      <c r="AX457" s="12" t="s">
        <v>74</v>
      </c>
      <c r="AY457" s="151" t="s">
        <v>167</v>
      </c>
    </row>
    <row r="458" spans="2:51" s="13" customFormat="1" ht="11.25">
      <c r="B458" s="156"/>
      <c r="D458" s="150" t="s">
        <v>179</v>
      </c>
      <c r="E458" s="157" t="s">
        <v>19</v>
      </c>
      <c r="F458" s="158" t="s">
        <v>916</v>
      </c>
      <c r="H458" s="159">
        <v>176.229</v>
      </c>
      <c r="I458" s="160"/>
      <c r="L458" s="156"/>
      <c r="M458" s="161"/>
      <c r="T458" s="162"/>
      <c r="AT458" s="157" t="s">
        <v>179</v>
      </c>
      <c r="AU458" s="157" t="s">
        <v>90</v>
      </c>
      <c r="AV458" s="13" t="s">
        <v>90</v>
      </c>
      <c r="AW458" s="13" t="s">
        <v>35</v>
      </c>
      <c r="AX458" s="13" t="s">
        <v>74</v>
      </c>
      <c r="AY458" s="157" t="s">
        <v>167</v>
      </c>
    </row>
    <row r="459" spans="2:51" s="13" customFormat="1" ht="11.25">
      <c r="B459" s="156"/>
      <c r="D459" s="150" t="s">
        <v>179</v>
      </c>
      <c r="E459" s="157" t="s">
        <v>19</v>
      </c>
      <c r="F459" s="158" t="s">
        <v>917</v>
      </c>
      <c r="H459" s="159">
        <v>129.034</v>
      </c>
      <c r="I459" s="160"/>
      <c r="L459" s="156"/>
      <c r="M459" s="161"/>
      <c r="T459" s="162"/>
      <c r="AT459" s="157" t="s">
        <v>179</v>
      </c>
      <c r="AU459" s="157" t="s">
        <v>90</v>
      </c>
      <c r="AV459" s="13" t="s">
        <v>90</v>
      </c>
      <c r="AW459" s="13" t="s">
        <v>35</v>
      </c>
      <c r="AX459" s="13" t="s">
        <v>74</v>
      </c>
      <c r="AY459" s="157" t="s">
        <v>167</v>
      </c>
    </row>
    <row r="460" spans="2:51" s="13" customFormat="1" ht="11.25">
      <c r="B460" s="156"/>
      <c r="D460" s="150" t="s">
        <v>179</v>
      </c>
      <c r="E460" s="157" t="s">
        <v>19</v>
      </c>
      <c r="F460" s="158" t="s">
        <v>918</v>
      </c>
      <c r="H460" s="159">
        <v>594.81</v>
      </c>
      <c r="I460" s="160"/>
      <c r="L460" s="156"/>
      <c r="M460" s="161"/>
      <c r="T460" s="162"/>
      <c r="AT460" s="157" t="s">
        <v>179</v>
      </c>
      <c r="AU460" s="157" t="s">
        <v>90</v>
      </c>
      <c r="AV460" s="13" t="s">
        <v>90</v>
      </c>
      <c r="AW460" s="13" t="s">
        <v>35</v>
      </c>
      <c r="AX460" s="13" t="s">
        <v>74</v>
      </c>
      <c r="AY460" s="157" t="s">
        <v>167</v>
      </c>
    </row>
    <row r="461" spans="2:51" s="13" customFormat="1" ht="11.25">
      <c r="B461" s="156"/>
      <c r="D461" s="150" t="s">
        <v>179</v>
      </c>
      <c r="E461" s="157" t="s">
        <v>19</v>
      </c>
      <c r="F461" s="158" t="s">
        <v>919</v>
      </c>
      <c r="H461" s="159">
        <v>-66.546</v>
      </c>
      <c r="I461" s="160"/>
      <c r="L461" s="156"/>
      <c r="M461" s="161"/>
      <c r="T461" s="162"/>
      <c r="AT461" s="157" t="s">
        <v>179</v>
      </c>
      <c r="AU461" s="157" t="s">
        <v>90</v>
      </c>
      <c r="AV461" s="13" t="s">
        <v>90</v>
      </c>
      <c r="AW461" s="13" t="s">
        <v>35</v>
      </c>
      <c r="AX461" s="13" t="s">
        <v>74</v>
      </c>
      <c r="AY461" s="157" t="s">
        <v>167</v>
      </c>
    </row>
    <row r="462" spans="2:51" s="15" customFormat="1" ht="11.25">
      <c r="B462" s="173"/>
      <c r="D462" s="150" t="s">
        <v>179</v>
      </c>
      <c r="E462" s="174" t="s">
        <v>19</v>
      </c>
      <c r="F462" s="175" t="s">
        <v>536</v>
      </c>
      <c r="H462" s="176">
        <v>833.527</v>
      </c>
      <c r="I462" s="177"/>
      <c r="L462" s="173"/>
      <c r="M462" s="178"/>
      <c r="T462" s="179"/>
      <c r="AT462" s="174" t="s">
        <v>179</v>
      </c>
      <c r="AU462" s="174" t="s">
        <v>90</v>
      </c>
      <c r="AV462" s="15" t="s">
        <v>103</v>
      </c>
      <c r="AW462" s="15" t="s">
        <v>35</v>
      </c>
      <c r="AX462" s="15" t="s">
        <v>74</v>
      </c>
      <c r="AY462" s="174" t="s">
        <v>167</v>
      </c>
    </row>
    <row r="463" spans="2:51" s="13" customFormat="1" ht="11.25">
      <c r="B463" s="156"/>
      <c r="D463" s="150" t="s">
        <v>179</v>
      </c>
      <c r="E463" s="157" t="s">
        <v>19</v>
      </c>
      <c r="F463" s="158" t="s">
        <v>920</v>
      </c>
      <c r="H463" s="159">
        <v>833.527</v>
      </c>
      <c r="I463" s="160"/>
      <c r="L463" s="156"/>
      <c r="M463" s="161"/>
      <c r="T463" s="162"/>
      <c r="AT463" s="157" t="s">
        <v>179</v>
      </c>
      <c r="AU463" s="157" t="s">
        <v>90</v>
      </c>
      <c r="AV463" s="13" t="s">
        <v>90</v>
      </c>
      <c r="AW463" s="13" t="s">
        <v>35</v>
      </c>
      <c r="AX463" s="13" t="s">
        <v>74</v>
      </c>
      <c r="AY463" s="157" t="s">
        <v>167</v>
      </c>
    </row>
    <row r="464" spans="2:51" s="13" customFormat="1" ht="11.25">
      <c r="B464" s="156"/>
      <c r="D464" s="150" t="s">
        <v>179</v>
      </c>
      <c r="E464" s="157" t="s">
        <v>19</v>
      </c>
      <c r="F464" s="158" t="s">
        <v>921</v>
      </c>
      <c r="H464" s="159">
        <v>833.527</v>
      </c>
      <c r="I464" s="160"/>
      <c r="L464" s="156"/>
      <c r="M464" s="161"/>
      <c r="T464" s="162"/>
      <c r="AT464" s="157" t="s">
        <v>179</v>
      </c>
      <c r="AU464" s="157" t="s">
        <v>90</v>
      </c>
      <c r="AV464" s="13" t="s">
        <v>90</v>
      </c>
      <c r="AW464" s="13" t="s">
        <v>35</v>
      </c>
      <c r="AX464" s="13" t="s">
        <v>74</v>
      </c>
      <c r="AY464" s="157" t="s">
        <v>167</v>
      </c>
    </row>
    <row r="465" spans="2:51" s="14" customFormat="1" ht="11.25">
      <c r="B465" s="163"/>
      <c r="D465" s="150" t="s">
        <v>179</v>
      </c>
      <c r="E465" s="164" t="s">
        <v>19</v>
      </c>
      <c r="F465" s="165" t="s">
        <v>200</v>
      </c>
      <c r="H465" s="166">
        <v>2500.581</v>
      </c>
      <c r="I465" s="167"/>
      <c r="L465" s="163"/>
      <c r="M465" s="168"/>
      <c r="T465" s="169"/>
      <c r="AT465" s="164" t="s">
        <v>179</v>
      </c>
      <c r="AU465" s="164" t="s">
        <v>90</v>
      </c>
      <c r="AV465" s="14" t="s">
        <v>175</v>
      </c>
      <c r="AW465" s="14" t="s">
        <v>35</v>
      </c>
      <c r="AX465" s="14" t="s">
        <v>82</v>
      </c>
      <c r="AY465" s="164" t="s">
        <v>167</v>
      </c>
    </row>
    <row r="466" spans="2:65" s="1" customFormat="1" ht="16.5" customHeight="1">
      <c r="B466" s="33"/>
      <c r="C466" s="180" t="s">
        <v>922</v>
      </c>
      <c r="D466" s="180" t="s">
        <v>587</v>
      </c>
      <c r="E466" s="181" t="s">
        <v>923</v>
      </c>
      <c r="F466" s="182" t="s">
        <v>924</v>
      </c>
      <c r="G466" s="183" t="s">
        <v>173</v>
      </c>
      <c r="H466" s="184">
        <v>1750.407</v>
      </c>
      <c r="I466" s="185"/>
      <c r="J466" s="186">
        <f>ROUND(I466*H466,2)</f>
        <v>0</v>
      </c>
      <c r="K466" s="182" t="s">
        <v>19</v>
      </c>
      <c r="L466" s="187"/>
      <c r="M466" s="188" t="s">
        <v>19</v>
      </c>
      <c r="N466" s="189" t="s">
        <v>46</v>
      </c>
      <c r="P466" s="141">
        <f>O466*H466</f>
        <v>0</v>
      </c>
      <c r="Q466" s="141">
        <v>0.0014</v>
      </c>
      <c r="R466" s="141">
        <f>Q466*H466</f>
        <v>2.4505698</v>
      </c>
      <c r="S466" s="141">
        <v>0</v>
      </c>
      <c r="T466" s="142">
        <f>S466*H466</f>
        <v>0</v>
      </c>
      <c r="AR466" s="143" t="s">
        <v>437</v>
      </c>
      <c r="AT466" s="143" t="s">
        <v>587</v>
      </c>
      <c r="AU466" s="143" t="s">
        <v>90</v>
      </c>
      <c r="AY466" s="18" t="s">
        <v>167</v>
      </c>
      <c r="BE466" s="144">
        <f>IF(N466="základní",J466,0)</f>
        <v>0</v>
      </c>
      <c r="BF466" s="144">
        <f>IF(N466="snížená",J466,0)</f>
        <v>0</v>
      </c>
      <c r="BG466" s="144">
        <f>IF(N466="zákl. přenesená",J466,0)</f>
        <v>0</v>
      </c>
      <c r="BH466" s="144">
        <f>IF(N466="sníž. přenesená",J466,0)</f>
        <v>0</v>
      </c>
      <c r="BI466" s="144">
        <f>IF(N466="nulová",J466,0)</f>
        <v>0</v>
      </c>
      <c r="BJ466" s="18" t="s">
        <v>90</v>
      </c>
      <c r="BK466" s="144">
        <f>ROUND(I466*H466,2)</f>
        <v>0</v>
      </c>
      <c r="BL466" s="18" t="s">
        <v>309</v>
      </c>
      <c r="BM466" s="143" t="s">
        <v>925</v>
      </c>
    </row>
    <row r="467" spans="2:51" s="13" customFormat="1" ht="11.25">
      <c r="B467" s="156"/>
      <c r="D467" s="150" t="s">
        <v>179</v>
      </c>
      <c r="E467" s="157" t="s">
        <v>19</v>
      </c>
      <c r="F467" s="158" t="s">
        <v>926</v>
      </c>
      <c r="H467" s="159">
        <v>1667.054</v>
      </c>
      <c r="I467" s="160"/>
      <c r="L467" s="156"/>
      <c r="M467" s="161"/>
      <c r="T467" s="162"/>
      <c r="AT467" s="157" t="s">
        <v>179</v>
      </c>
      <c r="AU467" s="157" t="s">
        <v>90</v>
      </c>
      <c r="AV467" s="13" t="s">
        <v>90</v>
      </c>
      <c r="AW467" s="13" t="s">
        <v>35</v>
      </c>
      <c r="AX467" s="13" t="s">
        <v>74</v>
      </c>
      <c r="AY467" s="157" t="s">
        <v>167</v>
      </c>
    </row>
    <row r="468" spans="2:51" s="14" customFormat="1" ht="11.25">
      <c r="B468" s="163"/>
      <c r="D468" s="150" t="s">
        <v>179</v>
      </c>
      <c r="E468" s="164" t="s">
        <v>19</v>
      </c>
      <c r="F468" s="165" t="s">
        <v>200</v>
      </c>
      <c r="H468" s="166">
        <v>1667.054</v>
      </c>
      <c r="I468" s="167"/>
      <c r="L468" s="163"/>
      <c r="M468" s="168"/>
      <c r="T468" s="169"/>
      <c r="AT468" s="164" t="s">
        <v>179</v>
      </c>
      <c r="AU468" s="164" t="s">
        <v>90</v>
      </c>
      <c r="AV468" s="14" t="s">
        <v>175</v>
      </c>
      <c r="AW468" s="14" t="s">
        <v>35</v>
      </c>
      <c r="AX468" s="14" t="s">
        <v>82</v>
      </c>
      <c r="AY468" s="164" t="s">
        <v>167</v>
      </c>
    </row>
    <row r="469" spans="2:51" s="13" customFormat="1" ht="11.25">
      <c r="B469" s="156"/>
      <c r="D469" s="150" t="s">
        <v>179</v>
      </c>
      <c r="F469" s="158" t="s">
        <v>927</v>
      </c>
      <c r="H469" s="159">
        <v>1750.407</v>
      </c>
      <c r="I469" s="160"/>
      <c r="L469" s="156"/>
      <c r="M469" s="161"/>
      <c r="T469" s="162"/>
      <c r="AT469" s="157" t="s">
        <v>179</v>
      </c>
      <c r="AU469" s="157" t="s">
        <v>90</v>
      </c>
      <c r="AV469" s="13" t="s">
        <v>90</v>
      </c>
      <c r="AW469" s="13" t="s">
        <v>4</v>
      </c>
      <c r="AX469" s="13" t="s">
        <v>82</v>
      </c>
      <c r="AY469" s="157" t="s">
        <v>167</v>
      </c>
    </row>
    <row r="470" spans="2:65" s="1" customFormat="1" ht="16.5" customHeight="1">
      <c r="B470" s="33"/>
      <c r="C470" s="180" t="s">
        <v>928</v>
      </c>
      <c r="D470" s="180" t="s">
        <v>587</v>
      </c>
      <c r="E470" s="181" t="s">
        <v>929</v>
      </c>
      <c r="F470" s="182" t="s">
        <v>930</v>
      </c>
      <c r="G470" s="183" t="s">
        <v>173</v>
      </c>
      <c r="H470" s="184">
        <v>875.203</v>
      </c>
      <c r="I470" s="185"/>
      <c r="J470" s="186">
        <f>ROUND(I470*H470,2)</f>
        <v>0</v>
      </c>
      <c r="K470" s="182" t="s">
        <v>19</v>
      </c>
      <c r="L470" s="187"/>
      <c r="M470" s="188" t="s">
        <v>19</v>
      </c>
      <c r="N470" s="189" t="s">
        <v>46</v>
      </c>
      <c r="P470" s="141">
        <f>O470*H470</f>
        <v>0</v>
      </c>
      <c r="Q470" s="141">
        <v>0.0014</v>
      </c>
      <c r="R470" s="141">
        <f>Q470*H470</f>
        <v>1.2252842</v>
      </c>
      <c r="S470" s="141">
        <v>0</v>
      </c>
      <c r="T470" s="142">
        <f>S470*H470</f>
        <v>0</v>
      </c>
      <c r="AR470" s="143" t="s">
        <v>437</v>
      </c>
      <c r="AT470" s="143" t="s">
        <v>587</v>
      </c>
      <c r="AU470" s="143" t="s">
        <v>90</v>
      </c>
      <c r="AY470" s="18" t="s">
        <v>167</v>
      </c>
      <c r="BE470" s="144">
        <f>IF(N470="základní",J470,0)</f>
        <v>0</v>
      </c>
      <c r="BF470" s="144">
        <f>IF(N470="snížená",J470,0)</f>
        <v>0</v>
      </c>
      <c r="BG470" s="144">
        <f>IF(N470="zákl. přenesená",J470,0)</f>
        <v>0</v>
      </c>
      <c r="BH470" s="144">
        <f>IF(N470="sníž. přenesená",J470,0)</f>
        <v>0</v>
      </c>
      <c r="BI470" s="144">
        <f>IF(N470="nulová",J470,0)</f>
        <v>0</v>
      </c>
      <c r="BJ470" s="18" t="s">
        <v>90</v>
      </c>
      <c r="BK470" s="144">
        <f>ROUND(I470*H470,2)</f>
        <v>0</v>
      </c>
      <c r="BL470" s="18" t="s">
        <v>309</v>
      </c>
      <c r="BM470" s="143" t="s">
        <v>931</v>
      </c>
    </row>
    <row r="471" spans="2:51" s="13" customFormat="1" ht="11.25">
      <c r="B471" s="156"/>
      <c r="D471" s="150" t="s">
        <v>179</v>
      </c>
      <c r="E471" s="157" t="s">
        <v>19</v>
      </c>
      <c r="F471" s="158" t="s">
        <v>921</v>
      </c>
      <c r="H471" s="159">
        <v>833.527</v>
      </c>
      <c r="I471" s="160"/>
      <c r="L471" s="156"/>
      <c r="M471" s="161"/>
      <c r="T471" s="162"/>
      <c r="AT471" s="157" t="s">
        <v>179</v>
      </c>
      <c r="AU471" s="157" t="s">
        <v>90</v>
      </c>
      <c r="AV471" s="13" t="s">
        <v>90</v>
      </c>
      <c r="AW471" s="13" t="s">
        <v>35</v>
      </c>
      <c r="AX471" s="13" t="s">
        <v>74</v>
      </c>
      <c r="AY471" s="157" t="s">
        <v>167</v>
      </c>
    </row>
    <row r="472" spans="2:51" s="14" customFormat="1" ht="11.25">
      <c r="B472" s="163"/>
      <c r="D472" s="150" t="s">
        <v>179</v>
      </c>
      <c r="E472" s="164" t="s">
        <v>19</v>
      </c>
      <c r="F472" s="165" t="s">
        <v>200</v>
      </c>
      <c r="H472" s="166">
        <v>833.527</v>
      </c>
      <c r="I472" s="167"/>
      <c r="L472" s="163"/>
      <c r="M472" s="168"/>
      <c r="T472" s="169"/>
      <c r="AT472" s="164" t="s">
        <v>179</v>
      </c>
      <c r="AU472" s="164" t="s">
        <v>90</v>
      </c>
      <c r="AV472" s="14" t="s">
        <v>175</v>
      </c>
      <c r="AW472" s="14" t="s">
        <v>35</v>
      </c>
      <c r="AX472" s="14" t="s">
        <v>82</v>
      </c>
      <c r="AY472" s="164" t="s">
        <v>167</v>
      </c>
    </row>
    <row r="473" spans="2:51" s="13" customFormat="1" ht="11.25">
      <c r="B473" s="156"/>
      <c r="D473" s="150" t="s">
        <v>179</v>
      </c>
      <c r="F473" s="158" t="s">
        <v>932</v>
      </c>
      <c r="H473" s="159">
        <v>875.203</v>
      </c>
      <c r="I473" s="160"/>
      <c r="L473" s="156"/>
      <c r="M473" s="161"/>
      <c r="T473" s="162"/>
      <c r="AT473" s="157" t="s">
        <v>179</v>
      </c>
      <c r="AU473" s="157" t="s">
        <v>90</v>
      </c>
      <c r="AV473" s="13" t="s">
        <v>90</v>
      </c>
      <c r="AW473" s="13" t="s">
        <v>4</v>
      </c>
      <c r="AX473" s="13" t="s">
        <v>82</v>
      </c>
      <c r="AY473" s="157" t="s">
        <v>167</v>
      </c>
    </row>
    <row r="474" spans="2:65" s="1" customFormat="1" ht="16.5" customHeight="1">
      <c r="B474" s="33"/>
      <c r="C474" s="132" t="s">
        <v>933</v>
      </c>
      <c r="D474" s="132" t="s">
        <v>170</v>
      </c>
      <c r="E474" s="133" t="s">
        <v>934</v>
      </c>
      <c r="F474" s="134" t="s">
        <v>935</v>
      </c>
      <c r="G474" s="135" t="s">
        <v>173</v>
      </c>
      <c r="H474" s="136">
        <v>777</v>
      </c>
      <c r="I474" s="137"/>
      <c r="J474" s="138">
        <f>ROUND(I474*H474,2)</f>
        <v>0</v>
      </c>
      <c r="K474" s="134" t="s">
        <v>174</v>
      </c>
      <c r="L474" s="33"/>
      <c r="M474" s="139" t="s">
        <v>19</v>
      </c>
      <c r="N474" s="140" t="s">
        <v>46</v>
      </c>
      <c r="P474" s="141">
        <f>O474*H474</f>
        <v>0</v>
      </c>
      <c r="Q474" s="141">
        <v>0</v>
      </c>
      <c r="R474" s="141">
        <f>Q474*H474</f>
        <v>0</v>
      </c>
      <c r="S474" s="141">
        <v>0</v>
      </c>
      <c r="T474" s="142">
        <f>S474*H474</f>
        <v>0</v>
      </c>
      <c r="AR474" s="143" t="s">
        <v>309</v>
      </c>
      <c r="AT474" s="143" t="s">
        <v>170</v>
      </c>
      <c r="AU474" s="143" t="s">
        <v>90</v>
      </c>
      <c r="AY474" s="18" t="s">
        <v>167</v>
      </c>
      <c r="BE474" s="144">
        <f>IF(N474="základní",J474,0)</f>
        <v>0</v>
      </c>
      <c r="BF474" s="144">
        <f>IF(N474="snížená",J474,0)</f>
        <v>0</v>
      </c>
      <c r="BG474" s="144">
        <f>IF(N474="zákl. přenesená",J474,0)</f>
        <v>0</v>
      </c>
      <c r="BH474" s="144">
        <f>IF(N474="sníž. přenesená",J474,0)</f>
        <v>0</v>
      </c>
      <c r="BI474" s="144">
        <f>IF(N474="nulová",J474,0)</f>
        <v>0</v>
      </c>
      <c r="BJ474" s="18" t="s">
        <v>90</v>
      </c>
      <c r="BK474" s="144">
        <f>ROUND(I474*H474,2)</f>
        <v>0</v>
      </c>
      <c r="BL474" s="18" t="s">
        <v>309</v>
      </c>
      <c r="BM474" s="143" t="s">
        <v>936</v>
      </c>
    </row>
    <row r="475" spans="2:47" s="1" customFormat="1" ht="11.25">
      <c r="B475" s="33"/>
      <c r="D475" s="145" t="s">
        <v>177</v>
      </c>
      <c r="F475" s="146" t="s">
        <v>937</v>
      </c>
      <c r="I475" s="147"/>
      <c r="L475" s="33"/>
      <c r="M475" s="148"/>
      <c r="T475" s="54"/>
      <c r="AT475" s="18" t="s">
        <v>177</v>
      </c>
      <c r="AU475" s="18" t="s">
        <v>90</v>
      </c>
    </row>
    <row r="476" spans="2:51" s="12" customFormat="1" ht="11.25">
      <c r="B476" s="149"/>
      <c r="D476" s="150" t="s">
        <v>179</v>
      </c>
      <c r="E476" s="151" t="s">
        <v>19</v>
      </c>
      <c r="F476" s="152" t="s">
        <v>729</v>
      </c>
      <c r="H476" s="151" t="s">
        <v>19</v>
      </c>
      <c r="I476" s="153"/>
      <c r="L476" s="149"/>
      <c r="M476" s="154"/>
      <c r="T476" s="155"/>
      <c r="AT476" s="151" t="s">
        <v>179</v>
      </c>
      <c r="AU476" s="151" t="s">
        <v>90</v>
      </c>
      <c r="AV476" s="12" t="s">
        <v>82</v>
      </c>
      <c r="AW476" s="12" t="s">
        <v>35</v>
      </c>
      <c r="AX476" s="12" t="s">
        <v>74</v>
      </c>
      <c r="AY476" s="151" t="s">
        <v>167</v>
      </c>
    </row>
    <row r="477" spans="2:51" s="13" customFormat="1" ht="11.25">
      <c r="B477" s="156"/>
      <c r="D477" s="150" t="s">
        <v>179</v>
      </c>
      <c r="E477" s="157" t="s">
        <v>19</v>
      </c>
      <c r="F477" s="158" t="s">
        <v>730</v>
      </c>
      <c r="H477" s="159">
        <v>777</v>
      </c>
      <c r="I477" s="160"/>
      <c r="L477" s="156"/>
      <c r="M477" s="161"/>
      <c r="T477" s="162"/>
      <c r="AT477" s="157" t="s">
        <v>179</v>
      </c>
      <c r="AU477" s="157" t="s">
        <v>90</v>
      </c>
      <c r="AV477" s="13" t="s">
        <v>90</v>
      </c>
      <c r="AW477" s="13" t="s">
        <v>35</v>
      </c>
      <c r="AX477" s="13" t="s">
        <v>74</v>
      </c>
      <c r="AY477" s="157" t="s">
        <v>167</v>
      </c>
    </row>
    <row r="478" spans="2:51" s="14" customFormat="1" ht="11.25">
      <c r="B478" s="163"/>
      <c r="D478" s="150" t="s">
        <v>179</v>
      </c>
      <c r="E478" s="164" t="s">
        <v>19</v>
      </c>
      <c r="F478" s="165" t="s">
        <v>200</v>
      </c>
      <c r="H478" s="166">
        <v>777</v>
      </c>
      <c r="I478" s="167"/>
      <c r="L478" s="163"/>
      <c r="M478" s="168"/>
      <c r="T478" s="169"/>
      <c r="AT478" s="164" t="s">
        <v>179</v>
      </c>
      <c r="AU478" s="164" t="s">
        <v>90</v>
      </c>
      <c r="AV478" s="14" t="s">
        <v>175</v>
      </c>
      <c r="AW478" s="14" t="s">
        <v>35</v>
      </c>
      <c r="AX478" s="14" t="s">
        <v>82</v>
      </c>
      <c r="AY478" s="164" t="s">
        <v>167</v>
      </c>
    </row>
    <row r="479" spans="2:65" s="1" customFormat="1" ht="16.5" customHeight="1">
      <c r="B479" s="33"/>
      <c r="C479" s="180" t="s">
        <v>938</v>
      </c>
      <c r="D479" s="180" t="s">
        <v>587</v>
      </c>
      <c r="E479" s="181" t="s">
        <v>939</v>
      </c>
      <c r="F479" s="182" t="s">
        <v>940</v>
      </c>
      <c r="G479" s="183" t="s">
        <v>218</v>
      </c>
      <c r="H479" s="184">
        <v>134.615</v>
      </c>
      <c r="I479" s="185"/>
      <c r="J479" s="186">
        <f>ROUND(I479*H479,2)</f>
        <v>0</v>
      </c>
      <c r="K479" s="182" t="s">
        <v>19</v>
      </c>
      <c r="L479" s="187"/>
      <c r="M479" s="188" t="s">
        <v>19</v>
      </c>
      <c r="N479" s="189" t="s">
        <v>46</v>
      </c>
      <c r="P479" s="141">
        <f>O479*H479</f>
        <v>0</v>
      </c>
      <c r="Q479" s="141">
        <v>0.015</v>
      </c>
      <c r="R479" s="141">
        <f>Q479*H479</f>
        <v>2.019225</v>
      </c>
      <c r="S479" s="141">
        <v>0</v>
      </c>
      <c r="T479" s="142">
        <f>S479*H479</f>
        <v>0</v>
      </c>
      <c r="AR479" s="143" t="s">
        <v>437</v>
      </c>
      <c r="AT479" s="143" t="s">
        <v>587</v>
      </c>
      <c r="AU479" s="143" t="s">
        <v>90</v>
      </c>
      <c r="AY479" s="18" t="s">
        <v>167</v>
      </c>
      <c r="BE479" s="144">
        <f>IF(N479="základní",J479,0)</f>
        <v>0</v>
      </c>
      <c r="BF479" s="144">
        <f>IF(N479="snížená",J479,0)</f>
        <v>0</v>
      </c>
      <c r="BG479" s="144">
        <f>IF(N479="zákl. přenesená",J479,0)</f>
        <v>0</v>
      </c>
      <c r="BH479" s="144">
        <f>IF(N479="sníž. přenesená",J479,0)</f>
        <v>0</v>
      </c>
      <c r="BI479" s="144">
        <f>IF(N479="nulová",J479,0)</f>
        <v>0</v>
      </c>
      <c r="BJ479" s="18" t="s">
        <v>90</v>
      </c>
      <c r="BK479" s="144">
        <f>ROUND(I479*H479,2)</f>
        <v>0</v>
      </c>
      <c r="BL479" s="18" t="s">
        <v>309</v>
      </c>
      <c r="BM479" s="143" t="s">
        <v>941</v>
      </c>
    </row>
    <row r="480" spans="2:51" s="12" customFormat="1" ht="11.25">
      <c r="B480" s="149"/>
      <c r="D480" s="150" t="s">
        <v>179</v>
      </c>
      <c r="E480" s="151" t="s">
        <v>19</v>
      </c>
      <c r="F480" s="152" t="s">
        <v>729</v>
      </c>
      <c r="H480" s="151" t="s">
        <v>19</v>
      </c>
      <c r="I480" s="153"/>
      <c r="L480" s="149"/>
      <c r="M480" s="154"/>
      <c r="T480" s="155"/>
      <c r="AT480" s="151" t="s">
        <v>179</v>
      </c>
      <c r="AU480" s="151" t="s">
        <v>90</v>
      </c>
      <c r="AV480" s="12" t="s">
        <v>82</v>
      </c>
      <c r="AW480" s="12" t="s">
        <v>35</v>
      </c>
      <c r="AX480" s="12" t="s">
        <v>74</v>
      </c>
      <c r="AY480" s="151" t="s">
        <v>167</v>
      </c>
    </row>
    <row r="481" spans="2:51" s="13" customFormat="1" ht="11.25">
      <c r="B481" s="156"/>
      <c r="D481" s="150" t="s">
        <v>179</v>
      </c>
      <c r="E481" s="157" t="s">
        <v>19</v>
      </c>
      <c r="F481" s="158" t="s">
        <v>942</v>
      </c>
      <c r="H481" s="159">
        <v>128.205</v>
      </c>
      <c r="I481" s="160"/>
      <c r="L481" s="156"/>
      <c r="M481" s="161"/>
      <c r="T481" s="162"/>
      <c r="AT481" s="157" t="s">
        <v>179</v>
      </c>
      <c r="AU481" s="157" t="s">
        <v>90</v>
      </c>
      <c r="AV481" s="13" t="s">
        <v>90</v>
      </c>
      <c r="AW481" s="13" t="s">
        <v>35</v>
      </c>
      <c r="AX481" s="13" t="s">
        <v>74</v>
      </c>
      <c r="AY481" s="157" t="s">
        <v>167</v>
      </c>
    </row>
    <row r="482" spans="2:51" s="14" customFormat="1" ht="11.25">
      <c r="B482" s="163"/>
      <c r="D482" s="150" t="s">
        <v>179</v>
      </c>
      <c r="E482" s="164" t="s">
        <v>19</v>
      </c>
      <c r="F482" s="165" t="s">
        <v>200</v>
      </c>
      <c r="H482" s="166">
        <v>128.205</v>
      </c>
      <c r="I482" s="167"/>
      <c r="L482" s="163"/>
      <c r="M482" s="168"/>
      <c r="T482" s="169"/>
      <c r="AT482" s="164" t="s">
        <v>179</v>
      </c>
      <c r="AU482" s="164" t="s">
        <v>90</v>
      </c>
      <c r="AV482" s="14" t="s">
        <v>175</v>
      </c>
      <c r="AW482" s="14" t="s">
        <v>35</v>
      </c>
      <c r="AX482" s="14" t="s">
        <v>82</v>
      </c>
      <c r="AY482" s="164" t="s">
        <v>167</v>
      </c>
    </row>
    <row r="483" spans="2:51" s="13" customFormat="1" ht="11.25">
      <c r="B483" s="156"/>
      <c r="D483" s="150" t="s">
        <v>179</v>
      </c>
      <c r="F483" s="158" t="s">
        <v>943</v>
      </c>
      <c r="H483" s="159">
        <v>134.615</v>
      </c>
      <c r="I483" s="160"/>
      <c r="L483" s="156"/>
      <c r="M483" s="161"/>
      <c r="T483" s="162"/>
      <c r="AT483" s="157" t="s">
        <v>179</v>
      </c>
      <c r="AU483" s="157" t="s">
        <v>90</v>
      </c>
      <c r="AV483" s="13" t="s">
        <v>90</v>
      </c>
      <c r="AW483" s="13" t="s">
        <v>4</v>
      </c>
      <c r="AX483" s="13" t="s">
        <v>82</v>
      </c>
      <c r="AY483" s="157" t="s">
        <v>167</v>
      </c>
    </row>
    <row r="484" spans="2:65" s="1" customFormat="1" ht="21.75" customHeight="1">
      <c r="B484" s="33"/>
      <c r="C484" s="132" t="s">
        <v>944</v>
      </c>
      <c r="D484" s="132" t="s">
        <v>170</v>
      </c>
      <c r="E484" s="133" t="s">
        <v>945</v>
      </c>
      <c r="F484" s="134" t="s">
        <v>946</v>
      </c>
      <c r="G484" s="135" t="s">
        <v>368</v>
      </c>
      <c r="H484" s="136">
        <v>161.65</v>
      </c>
      <c r="I484" s="137"/>
      <c r="J484" s="138">
        <f>ROUND(I484*H484,2)</f>
        <v>0</v>
      </c>
      <c r="K484" s="134" t="s">
        <v>174</v>
      </c>
      <c r="L484" s="33"/>
      <c r="M484" s="139" t="s">
        <v>19</v>
      </c>
      <c r="N484" s="140" t="s">
        <v>46</v>
      </c>
      <c r="P484" s="141">
        <f>O484*H484</f>
        <v>0</v>
      </c>
      <c r="Q484" s="141">
        <v>3E-05</v>
      </c>
      <c r="R484" s="141">
        <f>Q484*H484</f>
        <v>0.0048495000000000005</v>
      </c>
      <c r="S484" s="141">
        <v>0</v>
      </c>
      <c r="T484" s="142">
        <f>S484*H484</f>
        <v>0</v>
      </c>
      <c r="AR484" s="143" t="s">
        <v>309</v>
      </c>
      <c r="AT484" s="143" t="s">
        <v>170</v>
      </c>
      <c r="AU484" s="143" t="s">
        <v>90</v>
      </c>
      <c r="AY484" s="18" t="s">
        <v>167</v>
      </c>
      <c r="BE484" s="144">
        <f>IF(N484="základní",J484,0)</f>
        <v>0</v>
      </c>
      <c r="BF484" s="144">
        <f>IF(N484="snížená",J484,0)</f>
        <v>0</v>
      </c>
      <c r="BG484" s="144">
        <f>IF(N484="zákl. přenesená",J484,0)</f>
        <v>0</v>
      </c>
      <c r="BH484" s="144">
        <f>IF(N484="sníž. přenesená",J484,0)</f>
        <v>0</v>
      </c>
      <c r="BI484" s="144">
        <f>IF(N484="nulová",J484,0)</f>
        <v>0</v>
      </c>
      <c r="BJ484" s="18" t="s">
        <v>90</v>
      </c>
      <c r="BK484" s="144">
        <f>ROUND(I484*H484,2)</f>
        <v>0</v>
      </c>
      <c r="BL484" s="18" t="s">
        <v>309</v>
      </c>
      <c r="BM484" s="143" t="s">
        <v>947</v>
      </c>
    </row>
    <row r="485" spans="2:47" s="1" customFormat="1" ht="11.25">
      <c r="B485" s="33"/>
      <c r="D485" s="145" t="s">
        <v>177</v>
      </c>
      <c r="F485" s="146" t="s">
        <v>948</v>
      </c>
      <c r="I485" s="147"/>
      <c r="L485" s="33"/>
      <c r="M485" s="148"/>
      <c r="T485" s="54"/>
      <c r="AT485" s="18" t="s">
        <v>177</v>
      </c>
      <c r="AU485" s="18" t="s">
        <v>90</v>
      </c>
    </row>
    <row r="486" spans="2:51" s="13" customFormat="1" ht="11.25">
      <c r="B486" s="156"/>
      <c r="D486" s="150" t="s">
        <v>179</v>
      </c>
      <c r="E486" s="157" t="s">
        <v>19</v>
      </c>
      <c r="F486" s="158" t="s">
        <v>949</v>
      </c>
      <c r="H486" s="159">
        <v>81</v>
      </c>
      <c r="I486" s="160"/>
      <c r="L486" s="156"/>
      <c r="M486" s="161"/>
      <c r="T486" s="162"/>
      <c r="AT486" s="157" t="s">
        <v>179</v>
      </c>
      <c r="AU486" s="157" t="s">
        <v>90</v>
      </c>
      <c r="AV486" s="13" t="s">
        <v>90</v>
      </c>
      <c r="AW486" s="13" t="s">
        <v>35</v>
      </c>
      <c r="AX486" s="13" t="s">
        <v>74</v>
      </c>
      <c r="AY486" s="157" t="s">
        <v>167</v>
      </c>
    </row>
    <row r="487" spans="2:51" s="15" customFormat="1" ht="11.25">
      <c r="B487" s="173"/>
      <c r="D487" s="150" t="s">
        <v>179</v>
      </c>
      <c r="E487" s="174" t="s">
        <v>19</v>
      </c>
      <c r="F487" s="175" t="s">
        <v>536</v>
      </c>
      <c r="H487" s="176">
        <v>81</v>
      </c>
      <c r="I487" s="177"/>
      <c r="L487" s="173"/>
      <c r="M487" s="178"/>
      <c r="T487" s="179"/>
      <c r="AT487" s="174" t="s">
        <v>179</v>
      </c>
      <c r="AU487" s="174" t="s">
        <v>90</v>
      </c>
      <c r="AV487" s="15" t="s">
        <v>103</v>
      </c>
      <c r="AW487" s="15" t="s">
        <v>35</v>
      </c>
      <c r="AX487" s="15" t="s">
        <v>74</v>
      </c>
      <c r="AY487" s="174" t="s">
        <v>167</v>
      </c>
    </row>
    <row r="488" spans="2:51" s="12" customFormat="1" ht="11.25">
      <c r="B488" s="149"/>
      <c r="D488" s="150" t="s">
        <v>179</v>
      </c>
      <c r="E488" s="151" t="s">
        <v>19</v>
      </c>
      <c r="F488" s="152" t="s">
        <v>950</v>
      </c>
      <c r="H488" s="151" t="s">
        <v>19</v>
      </c>
      <c r="I488" s="153"/>
      <c r="L488" s="149"/>
      <c r="M488" s="154"/>
      <c r="T488" s="155"/>
      <c r="AT488" s="151" t="s">
        <v>179</v>
      </c>
      <c r="AU488" s="151" t="s">
        <v>90</v>
      </c>
      <c r="AV488" s="12" t="s">
        <v>82</v>
      </c>
      <c r="AW488" s="12" t="s">
        <v>35</v>
      </c>
      <c r="AX488" s="12" t="s">
        <v>74</v>
      </c>
      <c r="AY488" s="151" t="s">
        <v>167</v>
      </c>
    </row>
    <row r="489" spans="2:51" s="13" customFormat="1" ht="11.25">
      <c r="B489" s="156"/>
      <c r="D489" s="150" t="s">
        <v>179</v>
      </c>
      <c r="E489" s="157" t="s">
        <v>19</v>
      </c>
      <c r="F489" s="158" t="s">
        <v>951</v>
      </c>
      <c r="H489" s="159">
        <v>4.8</v>
      </c>
      <c r="I489" s="160"/>
      <c r="L489" s="156"/>
      <c r="M489" s="161"/>
      <c r="T489" s="162"/>
      <c r="AT489" s="157" t="s">
        <v>179</v>
      </c>
      <c r="AU489" s="157" t="s">
        <v>90</v>
      </c>
      <c r="AV489" s="13" t="s">
        <v>90</v>
      </c>
      <c r="AW489" s="13" t="s">
        <v>35</v>
      </c>
      <c r="AX489" s="13" t="s">
        <v>74</v>
      </c>
      <c r="AY489" s="157" t="s">
        <v>167</v>
      </c>
    </row>
    <row r="490" spans="2:51" s="13" customFormat="1" ht="11.25">
      <c r="B490" s="156"/>
      <c r="D490" s="150" t="s">
        <v>179</v>
      </c>
      <c r="E490" s="157" t="s">
        <v>19</v>
      </c>
      <c r="F490" s="158" t="s">
        <v>952</v>
      </c>
      <c r="H490" s="159">
        <v>1.1</v>
      </c>
      <c r="I490" s="160"/>
      <c r="L490" s="156"/>
      <c r="M490" s="161"/>
      <c r="T490" s="162"/>
      <c r="AT490" s="157" t="s">
        <v>179</v>
      </c>
      <c r="AU490" s="157" t="s">
        <v>90</v>
      </c>
      <c r="AV490" s="13" t="s">
        <v>90</v>
      </c>
      <c r="AW490" s="13" t="s">
        <v>35</v>
      </c>
      <c r="AX490" s="13" t="s">
        <v>74</v>
      </c>
      <c r="AY490" s="157" t="s">
        <v>167</v>
      </c>
    </row>
    <row r="491" spans="2:51" s="13" customFormat="1" ht="11.25">
      <c r="B491" s="156"/>
      <c r="D491" s="150" t="s">
        <v>179</v>
      </c>
      <c r="E491" s="157" t="s">
        <v>19</v>
      </c>
      <c r="F491" s="158" t="s">
        <v>953</v>
      </c>
      <c r="H491" s="159">
        <v>1.14</v>
      </c>
      <c r="I491" s="160"/>
      <c r="L491" s="156"/>
      <c r="M491" s="161"/>
      <c r="T491" s="162"/>
      <c r="AT491" s="157" t="s">
        <v>179</v>
      </c>
      <c r="AU491" s="157" t="s">
        <v>90</v>
      </c>
      <c r="AV491" s="13" t="s">
        <v>90</v>
      </c>
      <c r="AW491" s="13" t="s">
        <v>35</v>
      </c>
      <c r="AX491" s="13" t="s">
        <v>74</v>
      </c>
      <c r="AY491" s="157" t="s">
        <v>167</v>
      </c>
    </row>
    <row r="492" spans="2:51" s="13" customFormat="1" ht="11.25">
      <c r="B492" s="156"/>
      <c r="D492" s="150" t="s">
        <v>179</v>
      </c>
      <c r="E492" s="157" t="s">
        <v>19</v>
      </c>
      <c r="F492" s="158" t="s">
        <v>954</v>
      </c>
      <c r="H492" s="159">
        <v>2.38</v>
      </c>
      <c r="I492" s="160"/>
      <c r="L492" s="156"/>
      <c r="M492" s="161"/>
      <c r="T492" s="162"/>
      <c r="AT492" s="157" t="s">
        <v>179</v>
      </c>
      <c r="AU492" s="157" t="s">
        <v>90</v>
      </c>
      <c r="AV492" s="13" t="s">
        <v>90</v>
      </c>
      <c r="AW492" s="13" t="s">
        <v>35</v>
      </c>
      <c r="AX492" s="13" t="s">
        <v>74</v>
      </c>
      <c r="AY492" s="157" t="s">
        <v>167</v>
      </c>
    </row>
    <row r="493" spans="2:51" s="13" customFormat="1" ht="11.25">
      <c r="B493" s="156"/>
      <c r="D493" s="150" t="s">
        <v>179</v>
      </c>
      <c r="E493" s="157" t="s">
        <v>19</v>
      </c>
      <c r="F493" s="158" t="s">
        <v>955</v>
      </c>
      <c r="H493" s="159">
        <v>21.6</v>
      </c>
      <c r="I493" s="160"/>
      <c r="L493" s="156"/>
      <c r="M493" s="161"/>
      <c r="T493" s="162"/>
      <c r="AT493" s="157" t="s">
        <v>179</v>
      </c>
      <c r="AU493" s="157" t="s">
        <v>90</v>
      </c>
      <c r="AV493" s="13" t="s">
        <v>90</v>
      </c>
      <c r="AW493" s="13" t="s">
        <v>35</v>
      </c>
      <c r="AX493" s="13" t="s">
        <v>74</v>
      </c>
      <c r="AY493" s="157" t="s">
        <v>167</v>
      </c>
    </row>
    <row r="494" spans="2:51" s="13" customFormat="1" ht="11.25">
      <c r="B494" s="156"/>
      <c r="D494" s="150" t="s">
        <v>179</v>
      </c>
      <c r="E494" s="157" t="s">
        <v>19</v>
      </c>
      <c r="F494" s="158" t="s">
        <v>956</v>
      </c>
      <c r="H494" s="159">
        <v>5.4</v>
      </c>
      <c r="I494" s="160"/>
      <c r="L494" s="156"/>
      <c r="M494" s="161"/>
      <c r="T494" s="162"/>
      <c r="AT494" s="157" t="s">
        <v>179</v>
      </c>
      <c r="AU494" s="157" t="s">
        <v>90</v>
      </c>
      <c r="AV494" s="13" t="s">
        <v>90</v>
      </c>
      <c r="AW494" s="13" t="s">
        <v>35</v>
      </c>
      <c r="AX494" s="13" t="s">
        <v>74</v>
      </c>
      <c r="AY494" s="157" t="s">
        <v>167</v>
      </c>
    </row>
    <row r="495" spans="2:51" s="13" customFormat="1" ht="11.25">
      <c r="B495" s="156"/>
      <c r="D495" s="150" t="s">
        <v>179</v>
      </c>
      <c r="E495" s="157" t="s">
        <v>19</v>
      </c>
      <c r="F495" s="158" t="s">
        <v>957</v>
      </c>
      <c r="H495" s="159">
        <v>42</v>
      </c>
      <c r="I495" s="160"/>
      <c r="L495" s="156"/>
      <c r="M495" s="161"/>
      <c r="T495" s="162"/>
      <c r="AT495" s="157" t="s">
        <v>179</v>
      </c>
      <c r="AU495" s="157" t="s">
        <v>90</v>
      </c>
      <c r="AV495" s="13" t="s">
        <v>90</v>
      </c>
      <c r="AW495" s="13" t="s">
        <v>35</v>
      </c>
      <c r="AX495" s="13" t="s">
        <v>74</v>
      </c>
      <c r="AY495" s="157" t="s">
        <v>167</v>
      </c>
    </row>
    <row r="496" spans="2:51" s="13" customFormat="1" ht="11.25">
      <c r="B496" s="156"/>
      <c r="D496" s="150" t="s">
        <v>179</v>
      </c>
      <c r="E496" s="157" t="s">
        <v>19</v>
      </c>
      <c r="F496" s="158" t="s">
        <v>958</v>
      </c>
      <c r="H496" s="159">
        <v>2.23</v>
      </c>
      <c r="I496" s="160"/>
      <c r="L496" s="156"/>
      <c r="M496" s="161"/>
      <c r="T496" s="162"/>
      <c r="AT496" s="157" t="s">
        <v>179</v>
      </c>
      <c r="AU496" s="157" t="s">
        <v>90</v>
      </c>
      <c r="AV496" s="13" t="s">
        <v>90</v>
      </c>
      <c r="AW496" s="13" t="s">
        <v>35</v>
      </c>
      <c r="AX496" s="13" t="s">
        <v>74</v>
      </c>
      <c r="AY496" s="157" t="s">
        <v>167</v>
      </c>
    </row>
    <row r="497" spans="2:51" s="15" customFormat="1" ht="11.25">
      <c r="B497" s="173"/>
      <c r="D497" s="150" t="s">
        <v>179</v>
      </c>
      <c r="E497" s="174" t="s">
        <v>19</v>
      </c>
      <c r="F497" s="175" t="s">
        <v>536</v>
      </c>
      <c r="H497" s="176">
        <v>80.65</v>
      </c>
      <c r="I497" s="177"/>
      <c r="L497" s="173"/>
      <c r="M497" s="178"/>
      <c r="T497" s="179"/>
      <c r="AT497" s="174" t="s">
        <v>179</v>
      </c>
      <c r="AU497" s="174" t="s">
        <v>90</v>
      </c>
      <c r="AV497" s="15" t="s">
        <v>103</v>
      </c>
      <c r="AW497" s="15" t="s">
        <v>35</v>
      </c>
      <c r="AX497" s="15" t="s">
        <v>74</v>
      </c>
      <c r="AY497" s="174" t="s">
        <v>167</v>
      </c>
    </row>
    <row r="498" spans="2:51" s="14" customFormat="1" ht="11.25">
      <c r="B498" s="163"/>
      <c r="D498" s="150" t="s">
        <v>179</v>
      </c>
      <c r="E498" s="164" t="s">
        <v>19</v>
      </c>
      <c r="F498" s="165" t="s">
        <v>200</v>
      </c>
      <c r="H498" s="166">
        <v>161.64999999999998</v>
      </c>
      <c r="I498" s="167"/>
      <c r="L498" s="163"/>
      <c r="M498" s="168"/>
      <c r="T498" s="169"/>
      <c r="AT498" s="164" t="s">
        <v>179</v>
      </c>
      <c r="AU498" s="164" t="s">
        <v>90</v>
      </c>
      <c r="AV498" s="14" t="s">
        <v>175</v>
      </c>
      <c r="AW498" s="14" t="s">
        <v>35</v>
      </c>
      <c r="AX498" s="14" t="s">
        <v>82</v>
      </c>
      <c r="AY498" s="164" t="s">
        <v>167</v>
      </c>
    </row>
    <row r="499" spans="2:65" s="1" customFormat="1" ht="16.5" customHeight="1">
      <c r="B499" s="33"/>
      <c r="C499" s="180" t="s">
        <v>959</v>
      </c>
      <c r="D499" s="180" t="s">
        <v>587</v>
      </c>
      <c r="E499" s="181" t="s">
        <v>960</v>
      </c>
      <c r="F499" s="182" t="s">
        <v>961</v>
      </c>
      <c r="G499" s="183" t="s">
        <v>368</v>
      </c>
      <c r="H499" s="184">
        <v>85.05</v>
      </c>
      <c r="I499" s="185"/>
      <c r="J499" s="186">
        <f>ROUND(I499*H499,2)</f>
        <v>0</v>
      </c>
      <c r="K499" s="182" t="s">
        <v>174</v>
      </c>
      <c r="L499" s="187"/>
      <c r="M499" s="188" t="s">
        <v>19</v>
      </c>
      <c r="N499" s="189" t="s">
        <v>46</v>
      </c>
      <c r="P499" s="141">
        <f>O499*H499</f>
        <v>0</v>
      </c>
      <c r="Q499" s="141">
        <v>0.00038</v>
      </c>
      <c r="R499" s="141">
        <f>Q499*H499</f>
        <v>0.032319</v>
      </c>
      <c r="S499" s="141">
        <v>0</v>
      </c>
      <c r="T499" s="142">
        <f>S499*H499</f>
        <v>0</v>
      </c>
      <c r="AR499" s="143" t="s">
        <v>437</v>
      </c>
      <c r="AT499" s="143" t="s">
        <v>587</v>
      </c>
      <c r="AU499" s="143" t="s">
        <v>90</v>
      </c>
      <c r="AY499" s="18" t="s">
        <v>167</v>
      </c>
      <c r="BE499" s="144">
        <f>IF(N499="základní",J499,0)</f>
        <v>0</v>
      </c>
      <c r="BF499" s="144">
        <f>IF(N499="snížená",J499,0)</f>
        <v>0</v>
      </c>
      <c r="BG499" s="144">
        <f>IF(N499="zákl. přenesená",J499,0)</f>
        <v>0</v>
      </c>
      <c r="BH499" s="144">
        <f>IF(N499="sníž. přenesená",J499,0)</f>
        <v>0</v>
      </c>
      <c r="BI499" s="144">
        <f>IF(N499="nulová",J499,0)</f>
        <v>0</v>
      </c>
      <c r="BJ499" s="18" t="s">
        <v>90</v>
      </c>
      <c r="BK499" s="144">
        <f>ROUND(I499*H499,2)</f>
        <v>0</v>
      </c>
      <c r="BL499" s="18" t="s">
        <v>309</v>
      </c>
      <c r="BM499" s="143" t="s">
        <v>962</v>
      </c>
    </row>
    <row r="500" spans="2:51" s="13" customFormat="1" ht="11.25">
      <c r="B500" s="156"/>
      <c r="D500" s="150" t="s">
        <v>179</v>
      </c>
      <c r="E500" s="157" t="s">
        <v>19</v>
      </c>
      <c r="F500" s="158" t="s">
        <v>949</v>
      </c>
      <c r="H500" s="159">
        <v>81</v>
      </c>
      <c r="I500" s="160"/>
      <c r="L500" s="156"/>
      <c r="M500" s="161"/>
      <c r="T500" s="162"/>
      <c r="AT500" s="157" t="s">
        <v>179</v>
      </c>
      <c r="AU500" s="157" t="s">
        <v>90</v>
      </c>
      <c r="AV500" s="13" t="s">
        <v>90</v>
      </c>
      <c r="AW500" s="13" t="s">
        <v>35</v>
      </c>
      <c r="AX500" s="13" t="s">
        <v>74</v>
      </c>
      <c r="AY500" s="157" t="s">
        <v>167</v>
      </c>
    </row>
    <row r="501" spans="2:51" s="14" customFormat="1" ht="11.25">
      <c r="B501" s="163"/>
      <c r="D501" s="150" t="s">
        <v>179</v>
      </c>
      <c r="E501" s="164" t="s">
        <v>19</v>
      </c>
      <c r="F501" s="165" t="s">
        <v>200</v>
      </c>
      <c r="H501" s="166">
        <v>81</v>
      </c>
      <c r="I501" s="167"/>
      <c r="L501" s="163"/>
      <c r="M501" s="168"/>
      <c r="T501" s="169"/>
      <c r="AT501" s="164" t="s">
        <v>179</v>
      </c>
      <c r="AU501" s="164" t="s">
        <v>90</v>
      </c>
      <c r="AV501" s="14" t="s">
        <v>175</v>
      </c>
      <c r="AW501" s="14" t="s">
        <v>35</v>
      </c>
      <c r="AX501" s="14" t="s">
        <v>82</v>
      </c>
      <c r="AY501" s="164" t="s">
        <v>167</v>
      </c>
    </row>
    <row r="502" spans="2:51" s="13" customFormat="1" ht="11.25">
      <c r="B502" s="156"/>
      <c r="D502" s="150" t="s">
        <v>179</v>
      </c>
      <c r="F502" s="158" t="s">
        <v>963</v>
      </c>
      <c r="H502" s="159">
        <v>85.05</v>
      </c>
      <c r="I502" s="160"/>
      <c r="L502" s="156"/>
      <c r="M502" s="161"/>
      <c r="T502" s="162"/>
      <c r="AT502" s="157" t="s">
        <v>179</v>
      </c>
      <c r="AU502" s="157" t="s">
        <v>90</v>
      </c>
      <c r="AV502" s="13" t="s">
        <v>90</v>
      </c>
      <c r="AW502" s="13" t="s">
        <v>4</v>
      </c>
      <c r="AX502" s="13" t="s">
        <v>82</v>
      </c>
      <c r="AY502" s="157" t="s">
        <v>167</v>
      </c>
    </row>
    <row r="503" spans="2:65" s="1" customFormat="1" ht="16.5" customHeight="1">
      <c r="B503" s="33"/>
      <c r="C503" s="180" t="s">
        <v>964</v>
      </c>
      <c r="D503" s="180" t="s">
        <v>587</v>
      </c>
      <c r="E503" s="181" t="s">
        <v>965</v>
      </c>
      <c r="F503" s="182" t="s">
        <v>966</v>
      </c>
      <c r="G503" s="183" t="s">
        <v>218</v>
      </c>
      <c r="H503" s="184">
        <v>0.31</v>
      </c>
      <c r="I503" s="185"/>
      <c r="J503" s="186">
        <f>ROUND(I503*H503,2)</f>
        <v>0</v>
      </c>
      <c r="K503" s="182" t="s">
        <v>174</v>
      </c>
      <c r="L503" s="187"/>
      <c r="M503" s="188" t="s">
        <v>19</v>
      </c>
      <c r="N503" s="189" t="s">
        <v>46</v>
      </c>
      <c r="P503" s="141">
        <f>O503*H503</f>
        <v>0</v>
      </c>
      <c r="Q503" s="141">
        <v>0.02625</v>
      </c>
      <c r="R503" s="141">
        <f>Q503*H503</f>
        <v>0.008137499999999999</v>
      </c>
      <c r="S503" s="141">
        <v>0</v>
      </c>
      <c r="T503" s="142">
        <f>S503*H503</f>
        <v>0</v>
      </c>
      <c r="AR503" s="143" t="s">
        <v>437</v>
      </c>
      <c r="AT503" s="143" t="s">
        <v>587</v>
      </c>
      <c r="AU503" s="143" t="s">
        <v>90</v>
      </c>
      <c r="AY503" s="18" t="s">
        <v>167</v>
      </c>
      <c r="BE503" s="144">
        <f>IF(N503="základní",J503,0)</f>
        <v>0</v>
      </c>
      <c r="BF503" s="144">
        <f>IF(N503="snížená",J503,0)</f>
        <v>0</v>
      </c>
      <c r="BG503" s="144">
        <f>IF(N503="zákl. přenesená",J503,0)</f>
        <v>0</v>
      </c>
      <c r="BH503" s="144">
        <f>IF(N503="sníž. přenesená",J503,0)</f>
        <v>0</v>
      </c>
      <c r="BI503" s="144">
        <f>IF(N503="nulová",J503,0)</f>
        <v>0</v>
      </c>
      <c r="BJ503" s="18" t="s">
        <v>90</v>
      </c>
      <c r="BK503" s="144">
        <f>ROUND(I503*H503,2)</f>
        <v>0</v>
      </c>
      <c r="BL503" s="18" t="s">
        <v>309</v>
      </c>
      <c r="BM503" s="143" t="s">
        <v>967</v>
      </c>
    </row>
    <row r="504" spans="2:51" s="12" customFormat="1" ht="11.25">
      <c r="B504" s="149"/>
      <c r="D504" s="150" t="s">
        <v>179</v>
      </c>
      <c r="E504" s="151" t="s">
        <v>19</v>
      </c>
      <c r="F504" s="152" t="s">
        <v>950</v>
      </c>
      <c r="H504" s="151" t="s">
        <v>19</v>
      </c>
      <c r="I504" s="153"/>
      <c r="L504" s="149"/>
      <c r="M504" s="154"/>
      <c r="T504" s="155"/>
      <c r="AT504" s="151" t="s">
        <v>179</v>
      </c>
      <c r="AU504" s="151" t="s">
        <v>90</v>
      </c>
      <c r="AV504" s="12" t="s">
        <v>82</v>
      </c>
      <c r="AW504" s="12" t="s">
        <v>35</v>
      </c>
      <c r="AX504" s="12" t="s">
        <v>74</v>
      </c>
      <c r="AY504" s="151" t="s">
        <v>167</v>
      </c>
    </row>
    <row r="505" spans="2:51" s="13" customFormat="1" ht="11.25">
      <c r="B505" s="156"/>
      <c r="D505" s="150" t="s">
        <v>179</v>
      </c>
      <c r="E505" s="157" t="s">
        <v>19</v>
      </c>
      <c r="F505" s="158" t="s">
        <v>968</v>
      </c>
      <c r="H505" s="159">
        <v>0.282</v>
      </c>
      <c r="I505" s="160"/>
      <c r="L505" s="156"/>
      <c r="M505" s="161"/>
      <c r="T505" s="162"/>
      <c r="AT505" s="157" t="s">
        <v>179</v>
      </c>
      <c r="AU505" s="157" t="s">
        <v>90</v>
      </c>
      <c r="AV505" s="13" t="s">
        <v>90</v>
      </c>
      <c r="AW505" s="13" t="s">
        <v>35</v>
      </c>
      <c r="AX505" s="13" t="s">
        <v>74</v>
      </c>
      <c r="AY505" s="157" t="s">
        <v>167</v>
      </c>
    </row>
    <row r="506" spans="2:51" s="14" customFormat="1" ht="11.25">
      <c r="B506" s="163"/>
      <c r="D506" s="150" t="s">
        <v>179</v>
      </c>
      <c r="E506" s="164" t="s">
        <v>19</v>
      </c>
      <c r="F506" s="165" t="s">
        <v>200</v>
      </c>
      <c r="H506" s="166">
        <v>0.282</v>
      </c>
      <c r="I506" s="167"/>
      <c r="L506" s="163"/>
      <c r="M506" s="168"/>
      <c r="T506" s="169"/>
      <c r="AT506" s="164" t="s">
        <v>179</v>
      </c>
      <c r="AU506" s="164" t="s">
        <v>90</v>
      </c>
      <c r="AV506" s="14" t="s">
        <v>175</v>
      </c>
      <c r="AW506" s="14" t="s">
        <v>35</v>
      </c>
      <c r="AX506" s="14" t="s">
        <v>82</v>
      </c>
      <c r="AY506" s="164" t="s">
        <v>167</v>
      </c>
    </row>
    <row r="507" spans="2:51" s="13" customFormat="1" ht="11.25">
      <c r="B507" s="156"/>
      <c r="D507" s="150" t="s">
        <v>179</v>
      </c>
      <c r="F507" s="158" t="s">
        <v>969</v>
      </c>
      <c r="H507" s="159">
        <v>0.31</v>
      </c>
      <c r="I507" s="160"/>
      <c r="L507" s="156"/>
      <c r="M507" s="161"/>
      <c r="T507" s="162"/>
      <c r="AT507" s="157" t="s">
        <v>179</v>
      </c>
      <c r="AU507" s="157" t="s">
        <v>90</v>
      </c>
      <c r="AV507" s="13" t="s">
        <v>90</v>
      </c>
      <c r="AW507" s="13" t="s">
        <v>4</v>
      </c>
      <c r="AX507" s="13" t="s">
        <v>82</v>
      </c>
      <c r="AY507" s="157" t="s">
        <v>167</v>
      </c>
    </row>
    <row r="508" spans="2:65" s="1" customFormat="1" ht="24.2" customHeight="1">
      <c r="B508" s="33"/>
      <c r="C508" s="132" t="s">
        <v>970</v>
      </c>
      <c r="D508" s="132" t="s">
        <v>170</v>
      </c>
      <c r="E508" s="133" t="s">
        <v>971</v>
      </c>
      <c r="F508" s="134" t="s">
        <v>972</v>
      </c>
      <c r="G508" s="135" t="s">
        <v>173</v>
      </c>
      <c r="H508" s="136">
        <v>135.68</v>
      </c>
      <c r="I508" s="137"/>
      <c r="J508" s="138">
        <f>ROUND(I508*H508,2)</f>
        <v>0</v>
      </c>
      <c r="K508" s="134" t="s">
        <v>174</v>
      </c>
      <c r="L508" s="33"/>
      <c r="M508" s="139" t="s">
        <v>19</v>
      </c>
      <c r="N508" s="140" t="s">
        <v>46</v>
      </c>
      <c r="P508" s="141">
        <f>O508*H508</f>
        <v>0</v>
      </c>
      <c r="Q508" s="141">
        <v>0.00019</v>
      </c>
      <c r="R508" s="141">
        <f>Q508*H508</f>
        <v>0.025779200000000002</v>
      </c>
      <c r="S508" s="141">
        <v>0</v>
      </c>
      <c r="T508" s="142">
        <f>S508*H508</f>
        <v>0</v>
      </c>
      <c r="AR508" s="143" t="s">
        <v>309</v>
      </c>
      <c r="AT508" s="143" t="s">
        <v>170</v>
      </c>
      <c r="AU508" s="143" t="s">
        <v>90</v>
      </c>
      <c r="AY508" s="18" t="s">
        <v>167</v>
      </c>
      <c r="BE508" s="144">
        <f>IF(N508="základní",J508,0)</f>
        <v>0</v>
      </c>
      <c r="BF508" s="144">
        <f>IF(N508="snížená",J508,0)</f>
        <v>0</v>
      </c>
      <c r="BG508" s="144">
        <f>IF(N508="zákl. přenesená",J508,0)</f>
        <v>0</v>
      </c>
      <c r="BH508" s="144">
        <f>IF(N508="sníž. přenesená",J508,0)</f>
        <v>0</v>
      </c>
      <c r="BI508" s="144">
        <f>IF(N508="nulová",J508,0)</f>
        <v>0</v>
      </c>
      <c r="BJ508" s="18" t="s">
        <v>90</v>
      </c>
      <c r="BK508" s="144">
        <f>ROUND(I508*H508,2)</f>
        <v>0</v>
      </c>
      <c r="BL508" s="18" t="s">
        <v>309</v>
      </c>
      <c r="BM508" s="143" t="s">
        <v>973</v>
      </c>
    </row>
    <row r="509" spans="2:47" s="1" customFormat="1" ht="11.25">
      <c r="B509" s="33"/>
      <c r="D509" s="145" t="s">
        <v>177</v>
      </c>
      <c r="F509" s="146" t="s">
        <v>974</v>
      </c>
      <c r="I509" s="147"/>
      <c r="L509" s="33"/>
      <c r="M509" s="148"/>
      <c r="T509" s="54"/>
      <c r="AT509" s="18" t="s">
        <v>177</v>
      </c>
      <c r="AU509" s="18" t="s">
        <v>90</v>
      </c>
    </row>
    <row r="510" spans="2:51" s="12" customFormat="1" ht="11.25">
      <c r="B510" s="149"/>
      <c r="D510" s="150" t="s">
        <v>179</v>
      </c>
      <c r="E510" s="151" t="s">
        <v>19</v>
      </c>
      <c r="F510" s="152" t="s">
        <v>975</v>
      </c>
      <c r="H510" s="151" t="s">
        <v>19</v>
      </c>
      <c r="I510" s="153"/>
      <c r="L510" s="149"/>
      <c r="M510" s="154"/>
      <c r="T510" s="155"/>
      <c r="AT510" s="151" t="s">
        <v>179</v>
      </c>
      <c r="AU510" s="151" t="s">
        <v>90</v>
      </c>
      <c r="AV510" s="12" t="s">
        <v>82</v>
      </c>
      <c r="AW510" s="12" t="s">
        <v>35</v>
      </c>
      <c r="AX510" s="12" t="s">
        <v>74</v>
      </c>
      <c r="AY510" s="151" t="s">
        <v>167</v>
      </c>
    </row>
    <row r="511" spans="2:51" s="13" customFormat="1" ht="11.25">
      <c r="B511" s="156"/>
      <c r="D511" s="150" t="s">
        <v>179</v>
      </c>
      <c r="E511" s="157" t="s">
        <v>19</v>
      </c>
      <c r="F511" s="158" t="s">
        <v>976</v>
      </c>
      <c r="H511" s="159">
        <v>135.68</v>
      </c>
      <c r="I511" s="160"/>
      <c r="L511" s="156"/>
      <c r="M511" s="161"/>
      <c r="T511" s="162"/>
      <c r="AT511" s="157" t="s">
        <v>179</v>
      </c>
      <c r="AU511" s="157" t="s">
        <v>90</v>
      </c>
      <c r="AV511" s="13" t="s">
        <v>90</v>
      </c>
      <c r="AW511" s="13" t="s">
        <v>35</v>
      </c>
      <c r="AX511" s="13" t="s">
        <v>74</v>
      </c>
      <c r="AY511" s="157" t="s">
        <v>167</v>
      </c>
    </row>
    <row r="512" spans="2:51" s="14" customFormat="1" ht="11.25">
      <c r="B512" s="163"/>
      <c r="D512" s="150" t="s">
        <v>179</v>
      </c>
      <c r="E512" s="164" t="s">
        <v>19</v>
      </c>
      <c r="F512" s="165" t="s">
        <v>200</v>
      </c>
      <c r="H512" s="166">
        <v>135.68</v>
      </c>
      <c r="I512" s="167"/>
      <c r="L512" s="163"/>
      <c r="M512" s="168"/>
      <c r="T512" s="169"/>
      <c r="AT512" s="164" t="s">
        <v>179</v>
      </c>
      <c r="AU512" s="164" t="s">
        <v>90</v>
      </c>
      <c r="AV512" s="14" t="s">
        <v>175</v>
      </c>
      <c r="AW512" s="14" t="s">
        <v>35</v>
      </c>
      <c r="AX512" s="14" t="s">
        <v>82</v>
      </c>
      <c r="AY512" s="164" t="s">
        <v>167</v>
      </c>
    </row>
    <row r="513" spans="2:65" s="1" customFormat="1" ht="16.5" customHeight="1">
      <c r="B513" s="33"/>
      <c r="C513" s="180" t="s">
        <v>977</v>
      </c>
      <c r="D513" s="180" t="s">
        <v>587</v>
      </c>
      <c r="E513" s="181" t="s">
        <v>978</v>
      </c>
      <c r="F513" s="182" t="s">
        <v>979</v>
      </c>
      <c r="G513" s="183" t="s">
        <v>173</v>
      </c>
      <c r="H513" s="184">
        <v>142.464</v>
      </c>
      <c r="I513" s="185"/>
      <c r="J513" s="186">
        <f>ROUND(I513*H513,2)</f>
        <v>0</v>
      </c>
      <c r="K513" s="182" t="s">
        <v>174</v>
      </c>
      <c r="L513" s="187"/>
      <c r="M513" s="188" t="s">
        <v>19</v>
      </c>
      <c r="N513" s="189" t="s">
        <v>46</v>
      </c>
      <c r="P513" s="141">
        <f>O513*H513</f>
        <v>0</v>
      </c>
      <c r="Q513" s="141">
        <v>0.00175</v>
      </c>
      <c r="R513" s="141">
        <f>Q513*H513</f>
        <v>0.249312</v>
      </c>
      <c r="S513" s="141">
        <v>0</v>
      </c>
      <c r="T513" s="142">
        <f>S513*H513</f>
        <v>0</v>
      </c>
      <c r="AR513" s="143" t="s">
        <v>437</v>
      </c>
      <c r="AT513" s="143" t="s">
        <v>587</v>
      </c>
      <c r="AU513" s="143" t="s">
        <v>90</v>
      </c>
      <c r="AY513" s="18" t="s">
        <v>167</v>
      </c>
      <c r="BE513" s="144">
        <f>IF(N513="základní",J513,0)</f>
        <v>0</v>
      </c>
      <c r="BF513" s="144">
        <f>IF(N513="snížená",J513,0)</f>
        <v>0</v>
      </c>
      <c r="BG513" s="144">
        <f>IF(N513="zákl. přenesená",J513,0)</f>
        <v>0</v>
      </c>
      <c r="BH513" s="144">
        <f>IF(N513="sníž. přenesená",J513,0)</f>
        <v>0</v>
      </c>
      <c r="BI513" s="144">
        <f>IF(N513="nulová",J513,0)</f>
        <v>0</v>
      </c>
      <c r="BJ513" s="18" t="s">
        <v>90</v>
      </c>
      <c r="BK513" s="144">
        <f>ROUND(I513*H513,2)</f>
        <v>0</v>
      </c>
      <c r="BL513" s="18" t="s">
        <v>309</v>
      </c>
      <c r="BM513" s="143" t="s">
        <v>980</v>
      </c>
    </row>
    <row r="514" spans="2:51" s="13" customFormat="1" ht="11.25">
      <c r="B514" s="156"/>
      <c r="D514" s="150" t="s">
        <v>179</v>
      </c>
      <c r="F514" s="158" t="s">
        <v>981</v>
      </c>
      <c r="H514" s="159">
        <v>142.464</v>
      </c>
      <c r="I514" s="160"/>
      <c r="L514" s="156"/>
      <c r="M514" s="161"/>
      <c r="T514" s="162"/>
      <c r="AT514" s="157" t="s">
        <v>179</v>
      </c>
      <c r="AU514" s="157" t="s">
        <v>90</v>
      </c>
      <c r="AV514" s="13" t="s">
        <v>90</v>
      </c>
      <c r="AW514" s="13" t="s">
        <v>4</v>
      </c>
      <c r="AX514" s="13" t="s">
        <v>82</v>
      </c>
      <c r="AY514" s="157" t="s">
        <v>167</v>
      </c>
    </row>
    <row r="515" spans="2:65" s="1" customFormat="1" ht="24.2" customHeight="1">
      <c r="B515" s="33"/>
      <c r="C515" s="132" t="s">
        <v>982</v>
      </c>
      <c r="D515" s="132" t="s">
        <v>170</v>
      </c>
      <c r="E515" s="133" t="s">
        <v>983</v>
      </c>
      <c r="F515" s="134" t="s">
        <v>984</v>
      </c>
      <c r="G515" s="135" t="s">
        <v>830</v>
      </c>
      <c r="H515" s="190"/>
      <c r="I515" s="137"/>
      <c r="J515" s="138">
        <f>ROUND(I515*H515,2)</f>
        <v>0</v>
      </c>
      <c r="K515" s="134" t="s">
        <v>174</v>
      </c>
      <c r="L515" s="33"/>
      <c r="M515" s="139" t="s">
        <v>19</v>
      </c>
      <c r="N515" s="140" t="s">
        <v>46</v>
      </c>
      <c r="P515" s="141">
        <f>O515*H515</f>
        <v>0</v>
      </c>
      <c r="Q515" s="141">
        <v>0</v>
      </c>
      <c r="R515" s="141">
        <f>Q515*H515</f>
        <v>0</v>
      </c>
      <c r="S515" s="141">
        <v>0</v>
      </c>
      <c r="T515" s="142">
        <f>S515*H515</f>
        <v>0</v>
      </c>
      <c r="AR515" s="143" t="s">
        <v>309</v>
      </c>
      <c r="AT515" s="143" t="s">
        <v>170</v>
      </c>
      <c r="AU515" s="143" t="s">
        <v>90</v>
      </c>
      <c r="AY515" s="18" t="s">
        <v>167</v>
      </c>
      <c r="BE515" s="144">
        <f>IF(N515="základní",J515,0)</f>
        <v>0</v>
      </c>
      <c r="BF515" s="144">
        <f>IF(N515="snížená",J515,0)</f>
        <v>0</v>
      </c>
      <c r="BG515" s="144">
        <f>IF(N515="zákl. přenesená",J515,0)</f>
        <v>0</v>
      </c>
      <c r="BH515" s="144">
        <f>IF(N515="sníž. přenesená",J515,0)</f>
        <v>0</v>
      </c>
      <c r="BI515" s="144">
        <f>IF(N515="nulová",J515,0)</f>
        <v>0</v>
      </c>
      <c r="BJ515" s="18" t="s">
        <v>90</v>
      </c>
      <c r="BK515" s="144">
        <f>ROUND(I515*H515,2)</f>
        <v>0</v>
      </c>
      <c r="BL515" s="18" t="s">
        <v>309</v>
      </c>
      <c r="BM515" s="143" t="s">
        <v>985</v>
      </c>
    </row>
    <row r="516" spans="2:47" s="1" customFormat="1" ht="11.25">
      <c r="B516" s="33"/>
      <c r="D516" s="145" t="s">
        <v>177</v>
      </c>
      <c r="F516" s="146" t="s">
        <v>986</v>
      </c>
      <c r="I516" s="147"/>
      <c r="L516" s="33"/>
      <c r="M516" s="148"/>
      <c r="T516" s="54"/>
      <c r="AT516" s="18" t="s">
        <v>177</v>
      </c>
      <c r="AU516" s="18" t="s">
        <v>90</v>
      </c>
    </row>
    <row r="517" spans="2:63" s="11" customFormat="1" ht="22.9" customHeight="1">
      <c r="B517" s="120"/>
      <c r="D517" s="121" t="s">
        <v>73</v>
      </c>
      <c r="E517" s="130" t="s">
        <v>987</v>
      </c>
      <c r="F517" s="130" t="s">
        <v>109</v>
      </c>
      <c r="I517" s="123"/>
      <c r="J517" s="131">
        <f>BK517</f>
        <v>0</v>
      </c>
      <c r="L517" s="120"/>
      <c r="M517" s="125"/>
      <c r="P517" s="126">
        <f>SUM(P518:P525)</f>
        <v>0</v>
      </c>
      <c r="R517" s="126">
        <f>SUM(R518:R525)</f>
        <v>0.0032999999999999995</v>
      </c>
      <c r="T517" s="127">
        <f>SUM(T518:T525)</f>
        <v>0</v>
      </c>
      <c r="AR517" s="121" t="s">
        <v>90</v>
      </c>
      <c r="AT517" s="128" t="s">
        <v>73</v>
      </c>
      <c r="AU517" s="128" t="s">
        <v>82</v>
      </c>
      <c r="AY517" s="121" t="s">
        <v>167</v>
      </c>
      <c r="BK517" s="129">
        <f>SUM(BK518:BK525)</f>
        <v>0</v>
      </c>
    </row>
    <row r="518" spans="2:65" s="1" customFormat="1" ht="16.5" customHeight="1">
      <c r="B518" s="33"/>
      <c r="C518" s="132" t="s">
        <v>988</v>
      </c>
      <c r="D518" s="132" t="s">
        <v>170</v>
      </c>
      <c r="E518" s="133" t="s">
        <v>989</v>
      </c>
      <c r="F518" s="134" t="s">
        <v>990</v>
      </c>
      <c r="G518" s="135" t="s">
        <v>312</v>
      </c>
      <c r="H518" s="136">
        <v>11</v>
      </c>
      <c r="I518" s="137"/>
      <c r="J518" s="138">
        <f>ROUND(I518*H518,2)</f>
        <v>0</v>
      </c>
      <c r="K518" s="134" t="s">
        <v>174</v>
      </c>
      <c r="L518" s="33"/>
      <c r="M518" s="139" t="s">
        <v>19</v>
      </c>
      <c r="N518" s="140" t="s">
        <v>46</v>
      </c>
      <c r="P518" s="141">
        <f>O518*H518</f>
        <v>0</v>
      </c>
      <c r="Q518" s="141">
        <v>0</v>
      </c>
      <c r="R518" s="141">
        <f>Q518*H518</f>
        <v>0</v>
      </c>
      <c r="S518" s="141">
        <v>0</v>
      </c>
      <c r="T518" s="142">
        <f>S518*H518</f>
        <v>0</v>
      </c>
      <c r="AR518" s="143" t="s">
        <v>309</v>
      </c>
      <c r="AT518" s="143" t="s">
        <v>170</v>
      </c>
      <c r="AU518" s="143" t="s">
        <v>90</v>
      </c>
      <c r="AY518" s="18" t="s">
        <v>167</v>
      </c>
      <c r="BE518" s="144">
        <f>IF(N518="základní",J518,0)</f>
        <v>0</v>
      </c>
      <c r="BF518" s="144">
        <f>IF(N518="snížená",J518,0)</f>
        <v>0</v>
      </c>
      <c r="BG518" s="144">
        <f>IF(N518="zákl. přenesená",J518,0)</f>
        <v>0</v>
      </c>
      <c r="BH518" s="144">
        <f>IF(N518="sníž. přenesená",J518,0)</f>
        <v>0</v>
      </c>
      <c r="BI518" s="144">
        <f>IF(N518="nulová",J518,0)</f>
        <v>0</v>
      </c>
      <c r="BJ518" s="18" t="s">
        <v>90</v>
      </c>
      <c r="BK518" s="144">
        <f>ROUND(I518*H518,2)</f>
        <v>0</v>
      </c>
      <c r="BL518" s="18" t="s">
        <v>309</v>
      </c>
      <c r="BM518" s="143" t="s">
        <v>991</v>
      </c>
    </row>
    <row r="519" spans="2:47" s="1" customFormat="1" ht="11.25">
      <c r="B519" s="33"/>
      <c r="D519" s="145" t="s">
        <v>177</v>
      </c>
      <c r="F519" s="146" t="s">
        <v>992</v>
      </c>
      <c r="I519" s="147"/>
      <c r="L519" s="33"/>
      <c r="M519" s="148"/>
      <c r="T519" s="54"/>
      <c r="AT519" s="18" t="s">
        <v>177</v>
      </c>
      <c r="AU519" s="18" t="s">
        <v>90</v>
      </c>
    </row>
    <row r="520" spans="2:51" s="12" customFormat="1" ht="11.25">
      <c r="B520" s="149"/>
      <c r="D520" s="150" t="s">
        <v>179</v>
      </c>
      <c r="E520" s="151" t="s">
        <v>19</v>
      </c>
      <c r="F520" s="152" t="s">
        <v>993</v>
      </c>
      <c r="H520" s="151" t="s">
        <v>19</v>
      </c>
      <c r="I520" s="153"/>
      <c r="L520" s="149"/>
      <c r="M520" s="154"/>
      <c r="T520" s="155"/>
      <c r="AT520" s="151" t="s">
        <v>179</v>
      </c>
      <c r="AU520" s="151" t="s">
        <v>90</v>
      </c>
      <c r="AV520" s="12" t="s">
        <v>82</v>
      </c>
      <c r="AW520" s="12" t="s">
        <v>35</v>
      </c>
      <c r="AX520" s="12" t="s">
        <v>74</v>
      </c>
      <c r="AY520" s="151" t="s">
        <v>167</v>
      </c>
    </row>
    <row r="521" spans="2:51" s="13" customFormat="1" ht="11.25">
      <c r="B521" s="156"/>
      <c r="D521" s="150" t="s">
        <v>179</v>
      </c>
      <c r="E521" s="157" t="s">
        <v>19</v>
      </c>
      <c r="F521" s="158" t="s">
        <v>994</v>
      </c>
      <c r="H521" s="159">
        <v>11</v>
      </c>
      <c r="I521" s="160"/>
      <c r="L521" s="156"/>
      <c r="M521" s="161"/>
      <c r="T521" s="162"/>
      <c r="AT521" s="157" t="s">
        <v>179</v>
      </c>
      <c r="AU521" s="157" t="s">
        <v>90</v>
      </c>
      <c r="AV521" s="13" t="s">
        <v>90</v>
      </c>
      <c r="AW521" s="13" t="s">
        <v>35</v>
      </c>
      <c r="AX521" s="13" t="s">
        <v>74</v>
      </c>
      <c r="AY521" s="157" t="s">
        <v>167</v>
      </c>
    </row>
    <row r="522" spans="2:51" s="14" customFormat="1" ht="11.25">
      <c r="B522" s="163"/>
      <c r="D522" s="150" t="s">
        <v>179</v>
      </c>
      <c r="E522" s="164" t="s">
        <v>19</v>
      </c>
      <c r="F522" s="165" t="s">
        <v>200</v>
      </c>
      <c r="H522" s="166">
        <v>11</v>
      </c>
      <c r="I522" s="167"/>
      <c r="L522" s="163"/>
      <c r="M522" s="168"/>
      <c r="T522" s="169"/>
      <c r="AT522" s="164" t="s">
        <v>179</v>
      </c>
      <c r="AU522" s="164" t="s">
        <v>90</v>
      </c>
      <c r="AV522" s="14" t="s">
        <v>175</v>
      </c>
      <c r="AW522" s="14" t="s">
        <v>35</v>
      </c>
      <c r="AX522" s="14" t="s">
        <v>82</v>
      </c>
      <c r="AY522" s="164" t="s">
        <v>167</v>
      </c>
    </row>
    <row r="523" spans="2:65" s="1" customFormat="1" ht="16.5" customHeight="1">
      <c r="B523" s="33"/>
      <c r="C523" s="180" t="s">
        <v>995</v>
      </c>
      <c r="D523" s="180" t="s">
        <v>587</v>
      </c>
      <c r="E523" s="181" t="s">
        <v>996</v>
      </c>
      <c r="F523" s="182" t="s">
        <v>997</v>
      </c>
      <c r="G523" s="183" t="s">
        <v>312</v>
      </c>
      <c r="H523" s="184">
        <v>11</v>
      </c>
      <c r="I523" s="185"/>
      <c r="J523" s="186">
        <f>ROUND(I523*H523,2)</f>
        <v>0</v>
      </c>
      <c r="K523" s="182" t="s">
        <v>19</v>
      </c>
      <c r="L523" s="187"/>
      <c r="M523" s="188" t="s">
        <v>19</v>
      </c>
      <c r="N523" s="189" t="s">
        <v>46</v>
      </c>
      <c r="P523" s="141">
        <f>O523*H523</f>
        <v>0</v>
      </c>
      <c r="Q523" s="141">
        <v>0.0003</v>
      </c>
      <c r="R523" s="141">
        <f>Q523*H523</f>
        <v>0.0032999999999999995</v>
      </c>
      <c r="S523" s="141">
        <v>0</v>
      </c>
      <c r="T523" s="142">
        <f>S523*H523</f>
        <v>0</v>
      </c>
      <c r="AR523" s="143" t="s">
        <v>437</v>
      </c>
      <c r="AT523" s="143" t="s">
        <v>587</v>
      </c>
      <c r="AU523" s="143" t="s">
        <v>90</v>
      </c>
      <c r="AY523" s="18" t="s">
        <v>167</v>
      </c>
      <c r="BE523" s="144">
        <f>IF(N523="základní",J523,0)</f>
        <v>0</v>
      </c>
      <c r="BF523" s="144">
        <f>IF(N523="snížená",J523,0)</f>
        <v>0</v>
      </c>
      <c r="BG523" s="144">
        <f>IF(N523="zákl. přenesená",J523,0)</f>
        <v>0</v>
      </c>
      <c r="BH523" s="144">
        <f>IF(N523="sníž. přenesená",J523,0)</f>
        <v>0</v>
      </c>
      <c r="BI523" s="144">
        <f>IF(N523="nulová",J523,0)</f>
        <v>0</v>
      </c>
      <c r="BJ523" s="18" t="s">
        <v>90</v>
      </c>
      <c r="BK523" s="144">
        <f>ROUND(I523*H523,2)</f>
        <v>0</v>
      </c>
      <c r="BL523" s="18" t="s">
        <v>309</v>
      </c>
      <c r="BM523" s="143" t="s">
        <v>998</v>
      </c>
    </row>
    <row r="524" spans="2:65" s="1" customFormat="1" ht="24.2" customHeight="1">
      <c r="B524" s="33"/>
      <c r="C524" s="132" t="s">
        <v>999</v>
      </c>
      <c r="D524" s="132" t="s">
        <v>170</v>
      </c>
      <c r="E524" s="133" t="s">
        <v>1000</v>
      </c>
      <c r="F524" s="134" t="s">
        <v>1001</v>
      </c>
      <c r="G524" s="135" t="s">
        <v>830</v>
      </c>
      <c r="H524" s="190"/>
      <c r="I524" s="137"/>
      <c r="J524" s="138">
        <f>ROUND(I524*H524,2)</f>
        <v>0</v>
      </c>
      <c r="K524" s="134" t="s">
        <v>174</v>
      </c>
      <c r="L524" s="33"/>
      <c r="M524" s="139" t="s">
        <v>19</v>
      </c>
      <c r="N524" s="140" t="s">
        <v>46</v>
      </c>
      <c r="P524" s="141">
        <f>O524*H524</f>
        <v>0</v>
      </c>
      <c r="Q524" s="141">
        <v>0</v>
      </c>
      <c r="R524" s="141">
        <f>Q524*H524</f>
        <v>0</v>
      </c>
      <c r="S524" s="141">
        <v>0</v>
      </c>
      <c r="T524" s="142">
        <f>S524*H524</f>
        <v>0</v>
      </c>
      <c r="AR524" s="143" t="s">
        <v>309</v>
      </c>
      <c r="AT524" s="143" t="s">
        <v>170</v>
      </c>
      <c r="AU524" s="143" t="s">
        <v>90</v>
      </c>
      <c r="AY524" s="18" t="s">
        <v>167</v>
      </c>
      <c r="BE524" s="144">
        <f>IF(N524="základní",J524,0)</f>
        <v>0</v>
      </c>
      <c r="BF524" s="144">
        <f>IF(N524="snížená",J524,0)</f>
        <v>0</v>
      </c>
      <c r="BG524" s="144">
        <f>IF(N524="zákl. přenesená",J524,0)</f>
        <v>0</v>
      </c>
      <c r="BH524" s="144">
        <f>IF(N524="sníž. přenesená",J524,0)</f>
        <v>0</v>
      </c>
      <c r="BI524" s="144">
        <f>IF(N524="nulová",J524,0)</f>
        <v>0</v>
      </c>
      <c r="BJ524" s="18" t="s">
        <v>90</v>
      </c>
      <c r="BK524" s="144">
        <f>ROUND(I524*H524,2)</f>
        <v>0</v>
      </c>
      <c r="BL524" s="18" t="s">
        <v>309</v>
      </c>
      <c r="BM524" s="143" t="s">
        <v>1002</v>
      </c>
    </row>
    <row r="525" spans="2:47" s="1" customFormat="1" ht="11.25">
      <c r="B525" s="33"/>
      <c r="D525" s="145" t="s">
        <v>177</v>
      </c>
      <c r="F525" s="146" t="s">
        <v>1003</v>
      </c>
      <c r="I525" s="147"/>
      <c r="L525" s="33"/>
      <c r="M525" s="148"/>
      <c r="T525" s="54"/>
      <c r="AT525" s="18" t="s">
        <v>177</v>
      </c>
      <c r="AU525" s="18" t="s">
        <v>90</v>
      </c>
    </row>
    <row r="526" spans="2:63" s="11" customFormat="1" ht="22.9" customHeight="1">
      <c r="B526" s="120"/>
      <c r="D526" s="121" t="s">
        <v>73</v>
      </c>
      <c r="E526" s="130" t="s">
        <v>1004</v>
      </c>
      <c r="F526" s="130" t="s">
        <v>1005</v>
      </c>
      <c r="I526" s="123"/>
      <c r="J526" s="131">
        <f>BK526</f>
        <v>0</v>
      </c>
      <c r="L526" s="120"/>
      <c r="M526" s="125"/>
      <c r="P526" s="126">
        <f>SUM(P527:P551)</f>
        <v>0</v>
      </c>
      <c r="R526" s="126">
        <f>SUM(R527:R551)</f>
        <v>17.098665120000003</v>
      </c>
      <c r="T526" s="127">
        <f>SUM(T527:T551)</f>
        <v>0</v>
      </c>
      <c r="AR526" s="121" t="s">
        <v>90</v>
      </c>
      <c r="AT526" s="128" t="s">
        <v>73</v>
      </c>
      <c r="AU526" s="128" t="s">
        <v>82</v>
      </c>
      <c r="AY526" s="121" t="s">
        <v>167</v>
      </c>
      <c r="BK526" s="129">
        <f>SUM(BK527:BK551)</f>
        <v>0</v>
      </c>
    </row>
    <row r="527" spans="2:65" s="1" customFormat="1" ht="21.75" customHeight="1">
      <c r="B527" s="33"/>
      <c r="C527" s="132" t="s">
        <v>1006</v>
      </c>
      <c r="D527" s="132" t="s">
        <v>170</v>
      </c>
      <c r="E527" s="133" t="s">
        <v>1007</v>
      </c>
      <c r="F527" s="134" t="s">
        <v>1008</v>
      </c>
      <c r="G527" s="135" t="s">
        <v>173</v>
      </c>
      <c r="H527" s="136">
        <v>787.6</v>
      </c>
      <c r="I527" s="137"/>
      <c r="J527" s="138">
        <f>ROUND(I527*H527,2)</f>
        <v>0</v>
      </c>
      <c r="K527" s="134" t="s">
        <v>174</v>
      </c>
      <c r="L527" s="33"/>
      <c r="M527" s="139" t="s">
        <v>19</v>
      </c>
      <c r="N527" s="140" t="s">
        <v>46</v>
      </c>
      <c r="P527" s="141">
        <f>O527*H527</f>
        <v>0</v>
      </c>
      <c r="Q527" s="141">
        <v>0.01572</v>
      </c>
      <c r="R527" s="141">
        <f>Q527*H527</f>
        <v>12.381072000000001</v>
      </c>
      <c r="S527" s="141">
        <v>0</v>
      </c>
      <c r="T527" s="142">
        <f>S527*H527</f>
        <v>0</v>
      </c>
      <c r="AR527" s="143" t="s">
        <v>309</v>
      </c>
      <c r="AT527" s="143" t="s">
        <v>170</v>
      </c>
      <c r="AU527" s="143" t="s">
        <v>90</v>
      </c>
      <c r="AY527" s="18" t="s">
        <v>167</v>
      </c>
      <c r="BE527" s="144">
        <f>IF(N527="základní",J527,0)</f>
        <v>0</v>
      </c>
      <c r="BF527" s="144">
        <f>IF(N527="snížená",J527,0)</f>
        <v>0</v>
      </c>
      <c r="BG527" s="144">
        <f>IF(N527="zákl. přenesená",J527,0)</f>
        <v>0</v>
      </c>
      <c r="BH527" s="144">
        <f>IF(N527="sníž. přenesená",J527,0)</f>
        <v>0</v>
      </c>
      <c r="BI527" s="144">
        <f>IF(N527="nulová",J527,0)</f>
        <v>0</v>
      </c>
      <c r="BJ527" s="18" t="s">
        <v>90</v>
      </c>
      <c r="BK527" s="144">
        <f>ROUND(I527*H527,2)</f>
        <v>0</v>
      </c>
      <c r="BL527" s="18" t="s">
        <v>309</v>
      </c>
      <c r="BM527" s="143" t="s">
        <v>1009</v>
      </c>
    </row>
    <row r="528" spans="2:47" s="1" customFormat="1" ht="11.25">
      <c r="B528" s="33"/>
      <c r="D528" s="145" t="s">
        <v>177</v>
      </c>
      <c r="F528" s="146" t="s">
        <v>1010</v>
      </c>
      <c r="I528" s="147"/>
      <c r="L528" s="33"/>
      <c r="M528" s="148"/>
      <c r="T528" s="54"/>
      <c r="AT528" s="18" t="s">
        <v>177</v>
      </c>
      <c r="AU528" s="18" t="s">
        <v>90</v>
      </c>
    </row>
    <row r="529" spans="2:51" s="12" customFormat="1" ht="11.25">
      <c r="B529" s="149"/>
      <c r="D529" s="150" t="s">
        <v>179</v>
      </c>
      <c r="E529" s="151" t="s">
        <v>19</v>
      </c>
      <c r="F529" s="152" t="s">
        <v>1011</v>
      </c>
      <c r="H529" s="151" t="s">
        <v>19</v>
      </c>
      <c r="I529" s="153"/>
      <c r="L529" s="149"/>
      <c r="M529" s="154"/>
      <c r="T529" s="155"/>
      <c r="AT529" s="151" t="s">
        <v>179</v>
      </c>
      <c r="AU529" s="151" t="s">
        <v>90</v>
      </c>
      <c r="AV529" s="12" t="s">
        <v>82</v>
      </c>
      <c r="AW529" s="12" t="s">
        <v>35</v>
      </c>
      <c r="AX529" s="12" t="s">
        <v>74</v>
      </c>
      <c r="AY529" s="151" t="s">
        <v>167</v>
      </c>
    </row>
    <row r="530" spans="2:51" s="13" customFormat="1" ht="11.25">
      <c r="B530" s="156"/>
      <c r="D530" s="150" t="s">
        <v>179</v>
      </c>
      <c r="E530" s="157" t="s">
        <v>19</v>
      </c>
      <c r="F530" s="158" t="s">
        <v>730</v>
      </c>
      <c r="H530" s="159">
        <v>777</v>
      </c>
      <c r="I530" s="160"/>
      <c r="L530" s="156"/>
      <c r="M530" s="161"/>
      <c r="T530" s="162"/>
      <c r="AT530" s="157" t="s">
        <v>179</v>
      </c>
      <c r="AU530" s="157" t="s">
        <v>90</v>
      </c>
      <c r="AV530" s="13" t="s">
        <v>90</v>
      </c>
      <c r="AW530" s="13" t="s">
        <v>35</v>
      </c>
      <c r="AX530" s="13" t="s">
        <v>74</v>
      </c>
      <c r="AY530" s="157" t="s">
        <v>167</v>
      </c>
    </row>
    <row r="531" spans="2:51" s="13" customFormat="1" ht="11.25">
      <c r="B531" s="156"/>
      <c r="D531" s="150" t="s">
        <v>179</v>
      </c>
      <c r="E531" s="157" t="s">
        <v>19</v>
      </c>
      <c r="F531" s="158" t="s">
        <v>731</v>
      </c>
      <c r="H531" s="159">
        <v>10.6</v>
      </c>
      <c r="I531" s="160"/>
      <c r="L531" s="156"/>
      <c r="M531" s="161"/>
      <c r="T531" s="162"/>
      <c r="AT531" s="157" t="s">
        <v>179</v>
      </c>
      <c r="AU531" s="157" t="s">
        <v>90</v>
      </c>
      <c r="AV531" s="13" t="s">
        <v>90</v>
      </c>
      <c r="AW531" s="13" t="s">
        <v>35</v>
      </c>
      <c r="AX531" s="13" t="s">
        <v>74</v>
      </c>
      <c r="AY531" s="157" t="s">
        <v>167</v>
      </c>
    </row>
    <row r="532" spans="2:51" s="14" customFormat="1" ht="11.25">
      <c r="B532" s="163"/>
      <c r="D532" s="150" t="s">
        <v>179</v>
      </c>
      <c r="E532" s="164" t="s">
        <v>19</v>
      </c>
      <c r="F532" s="165" t="s">
        <v>200</v>
      </c>
      <c r="H532" s="166">
        <v>787.6</v>
      </c>
      <c r="I532" s="167"/>
      <c r="L532" s="163"/>
      <c r="M532" s="168"/>
      <c r="T532" s="169"/>
      <c r="AT532" s="164" t="s">
        <v>179</v>
      </c>
      <c r="AU532" s="164" t="s">
        <v>90</v>
      </c>
      <c r="AV532" s="14" t="s">
        <v>175</v>
      </c>
      <c r="AW532" s="14" t="s">
        <v>35</v>
      </c>
      <c r="AX532" s="14" t="s">
        <v>82</v>
      </c>
      <c r="AY532" s="164" t="s">
        <v>167</v>
      </c>
    </row>
    <row r="533" spans="2:65" s="1" customFormat="1" ht="24.2" customHeight="1">
      <c r="B533" s="33"/>
      <c r="C533" s="132" t="s">
        <v>1012</v>
      </c>
      <c r="D533" s="132" t="s">
        <v>170</v>
      </c>
      <c r="E533" s="133" t="s">
        <v>1013</v>
      </c>
      <c r="F533" s="134" t="s">
        <v>1014</v>
      </c>
      <c r="G533" s="135" t="s">
        <v>312</v>
      </c>
      <c r="H533" s="136">
        <v>11</v>
      </c>
      <c r="I533" s="137"/>
      <c r="J533" s="138">
        <f>ROUND(I533*H533,2)</f>
        <v>0</v>
      </c>
      <c r="K533" s="134" t="s">
        <v>19</v>
      </c>
      <c r="L533" s="33"/>
      <c r="M533" s="139" t="s">
        <v>19</v>
      </c>
      <c r="N533" s="140" t="s">
        <v>46</v>
      </c>
      <c r="P533" s="141">
        <f>O533*H533</f>
        <v>0</v>
      </c>
      <c r="Q533" s="141">
        <v>0.01572</v>
      </c>
      <c r="R533" s="141">
        <f>Q533*H533</f>
        <v>0.17292000000000002</v>
      </c>
      <c r="S533" s="141">
        <v>0</v>
      </c>
      <c r="T533" s="142">
        <f>S533*H533</f>
        <v>0</v>
      </c>
      <c r="AR533" s="143" t="s">
        <v>309</v>
      </c>
      <c r="AT533" s="143" t="s">
        <v>170</v>
      </c>
      <c r="AU533" s="143" t="s">
        <v>90</v>
      </c>
      <c r="AY533" s="18" t="s">
        <v>167</v>
      </c>
      <c r="BE533" s="144">
        <f>IF(N533="základní",J533,0)</f>
        <v>0</v>
      </c>
      <c r="BF533" s="144">
        <f>IF(N533="snížená",J533,0)</f>
        <v>0</v>
      </c>
      <c r="BG533" s="144">
        <f>IF(N533="zákl. přenesená",J533,0)</f>
        <v>0</v>
      </c>
      <c r="BH533" s="144">
        <f>IF(N533="sníž. přenesená",J533,0)</f>
        <v>0</v>
      </c>
      <c r="BI533" s="144">
        <f>IF(N533="nulová",J533,0)</f>
        <v>0</v>
      </c>
      <c r="BJ533" s="18" t="s">
        <v>90</v>
      </c>
      <c r="BK533" s="144">
        <f>ROUND(I533*H533,2)</f>
        <v>0</v>
      </c>
      <c r="BL533" s="18" t="s">
        <v>309</v>
      </c>
      <c r="BM533" s="143" t="s">
        <v>1015</v>
      </c>
    </row>
    <row r="534" spans="2:51" s="12" customFormat="1" ht="11.25">
      <c r="B534" s="149"/>
      <c r="D534" s="150" t="s">
        <v>179</v>
      </c>
      <c r="E534" s="151" t="s">
        <v>19</v>
      </c>
      <c r="F534" s="152" t="s">
        <v>993</v>
      </c>
      <c r="H534" s="151" t="s">
        <v>19</v>
      </c>
      <c r="I534" s="153"/>
      <c r="L534" s="149"/>
      <c r="M534" s="154"/>
      <c r="T534" s="155"/>
      <c r="AT534" s="151" t="s">
        <v>179</v>
      </c>
      <c r="AU534" s="151" t="s">
        <v>90</v>
      </c>
      <c r="AV534" s="12" t="s">
        <v>82</v>
      </c>
      <c r="AW534" s="12" t="s">
        <v>35</v>
      </c>
      <c r="AX534" s="12" t="s">
        <v>74</v>
      </c>
      <c r="AY534" s="151" t="s">
        <v>167</v>
      </c>
    </row>
    <row r="535" spans="2:51" s="13" customFormat="1" ht="11.25">
      <c r="B535" s="156"/>
      <c r="D535" s="150" t="s">
        <v>179</v>
      </c>
      <c r="E535" s="157" t="s">
        <v>19</v>
      </c>
      <c r="F535" s="158" t="s">
        <v>275</v>
      </c>
      <c r="H535" s="159">
        <v>11</v>
      </c>
      <c r="I535" s="160"/>
      <c r="L535" s="156"/>
      <c r="M535" s="161"/>
      <c r="T535" s="162"/>
      <c r="AT535" s="157" t="s">
        <v>179</v>
      </c>
      <c r="AU535" s="157" t="s">
        <v>90</v>
      </c>
      <c r="AV535" s="13" t="s">
        <v>90</v>
      </c>
      <c r="AW535" s="13" t="s">
        <v>35</v>
      </c>
      <c r="AX535" s="13" t="s">
        <v>74</v>
      </c>
      <c r="AY535" s="157" t="s">
        <v>167</v>
      </c>
    </row>
    <row r="536" spans="2:51" s="14" customFormat="1" ht="11.25">
      <c r="B536" s="163"/>
      <c r="D536" s="150" t="s">
        <v>179</v>
      </c>
      <c r="E536" s="164" t="s">
        <v>19</v>
      </c>
      <c r="F536" s="165" t="s">
        <v>200</v>
      </c>
      <c r="H536" s="166">
        <v>11</v>
      </c>
      <c r="I536" s="167"/>
      <c r="L536" s="163"/>
      <c r="M536" s="168"/>
      <c r="T536" s="169"/>
      <c r="AT536" s="164" t="s">
        <v>179</v>
      </c>
      <c r="AU536" s="164" t="s">
        <v>90</v>
      </c>
      <c r="AV536" s="14" t="s">
        <v>175</v>
      </c>
      <c r="AW536" s="14" t="s">
        <v>35</v>
      </c>
      <c r="AX536" s="14" t="s">
        <v>82</v>
      </c>
      <c r="AY536" s="164" t="s">
        <v>167</v>
      </c>
    </row>
    <row r="537" spans="2:65" s="1" customFormat="1" ht="21.75" customHeight="1">
      <c r="B537" s="33"/>
      <c r="C537" s="132" t="s">
        <v>1016</v>
      </c>
      <c r="D537" s="132" t="s">
        <v>170</v>
      </c>
      <c r="E537" s="133" t="s">
        <v>1017</v>
      </c>
      <c r="F537" s="134" t="s">
        <v>1018</v>
      </c>
      <c r="G537" s="135" t="s">
        <v>368</v>
      </c>
      <c r="H537" s="136">
        <v>220</v>
      </c>
      <c r="I537" s="137"/>
      <c r="J537" s="138">
        <f>ROUND(I537*H537,2)</f>
        <v>0</v>
      </c>
      <c r="K537" s="134" t="s">
        <v>19</v>
      </c>
      <c r="L537" s="33"/>
      <c r="M537" s="139" t="s">
        <v>19</v>
      </c>
      <c r="N537" s="140" t="s">
        <v>46</v>
      </c>
      <c r="P537" s="141">
        <f>O537*H537</f>
        <v>0</v>
      </c>
      <c r="Q537" s="141">
        <v>0.01572</v>
      </c>
      <c r="R537" s="141">
        <f>Q537*H537</f>
        <v>3.4584</v>
      </c>
      <c r="S537" s="141">
        <v>0</v>
      </c>
      <c r="T537" s="142">
        <f>S537*H537</f>
        <v>0</v>
      </c>
      <c r="AR537" s="143" t="s">
        <v>309</v>
      </c>
      <c r="AT537" s="143" t="s">
        <v>170</v>
      </c>
      <c r="AU537" s="143" t="s">
        <v>90</v>
      </c>
      <c r="AY537" s="18" t="s">
        <v>167</v>
      </c>
      <c r="BE537" s="144">
        <f>IF(N537="základní",J537,0)</f>
        <v>0</v>
      </c>
      <c r="BF537" s="144">
        <f>IF(N537="snížená",J537,0)</f>
        <v>0</v>
      </c>
      <c r="BG537" s="144">
        <f>IF(N537="zákl. přenesená",J537,0)</f>
        <v>0</v>
      </c>
      <c r="BH537" s="144">
        <f>IF(N537="sníž. přenesená",J537,0)</f>
        <v>0</v>
      </c>
      <c r="BI537" s="144">
        <f>IF(N537="nulová",J537,0)</f>
        <v>0</v>
      </c>
      <c r="BJ537" s="18" t="s">
        <v>90</v>
      </c>
      <c r="BK537" s="144">
        <f>ROUND(I537*H537,2)</f>
        <v>0</v>
      </c>
      <c r="BL537" s="18" t="s">
        <v>309</v>
      </c>
      <c r="BM537" s="143" t="s">
        <v>1019</v>
      </c>
    </row>
    <row r="538" spans="2:51" s="12" customFormat="1" ht="11.25">
      <c r="B538" s="149"/>
      <c r="D538" s="150" t="s">
        <v>179</v>
      </c>
      <c r="E538" s="151" t="s">
        <v>19</v>
      </c>
      <c r="F538" s="152" t="s">
        <v>975</v>
      </c>
      <c r="H538" s="151" t="s">
        <v>19</v>
      </c>
      <c r="I538" s="153"/>
      <c r="L538" s="149"/>
      <c r="M538" s="154"/>
      <c r="T538" s="155"/>
      <c r="AT538" s="151" t="s">
        <v>179</v>
      </c>
      <c r="AU538" s="151" t="s">
        <v>90</v>
      </c>
      <c r="AV538" s="12" t="s">
        <v>82</v>
      </c>
      <c r="AW538" s="12" t="s">
        <v>35</v>
      </c>
      <c r="AX538" s="12" t="s">
        <v>74</v>
      </c>
      <c r="AY538" s="151" t="s">
        <v>167</v>
      </c>
    </row>
    <row r="539" spans="2:51" s="13" customFormat="1" ht="11.25">
      <c r="B539" s="156"/>
      <c r="D539" s="150" t="s">
        <v>179</v>
      </c>
      <c r="E539" s="157" t="s">
        <v>19</v>
      </c>
      <c r="F539" s="158" t="s">
        <v>1020</v>
      </c>
      <c r="H539" s="159">
        <v>220</v>
      </c>
      <c r="I539" s="160"/>
      <c r="L539" s="156"/>
      <c r="M539" s="161"/>
      <c r="T539" s="162"/>
      <c r="AT539" s="157" t="s">
        <v>179</v>
      </c>
      <c r="AU539" s="157" t="s">
        <v>90</v>
      </c>
      <c r="AV539" s="13" t="s">
        <v>90</v>
      </c>
      <c r="AW539" s="13" t="s">
        <v>35</v>
      </c>
      <c r="AX539" s="13" t="s">
        <v>74</v>
      </c>
      <c r="AY539" s="157" t="s">
        <v>167</v>
      </c>
    </row>
    <row r="540" spans="2:51" s="14" customFormat="1" ht="11.25">
      <c r="B540" s="163"/>
      <c r="D540" s="150" t="s">
        <v>179</v>
      </c>
      <c r="E540" s="164" t="s">
        <v>19</v>
      </c>
      <c r="F540" s="165" t="s">
        <v>200</v>
      </c>
      <c r="H540" s="166">
        <v>220</v>
      </c>
      <c r="I540" s="167"/>
      <c r="L540" s="163"/>
      <c r="M540" s="168"/>
      <c r="T540" s="169"/>
      <c r="AT540" s="164" t="s">
        <v>179</v>
      </c>
      <c r="AU540" s="164" t="s">
        <v>90</v>
      </c>
      <c r="AV540" s="14" t="s">
        <v>175</v>
      </c>
      <c r="AW540" s="14" t="s">
        <v>35</v>
      </c>
      <c r="AX540" s="14" t="s">
        <v>82</v>
      </c>
      <c r="AY540" s="164" t="s">
        <v>167</v>
      </c>
    </row>
    <row r="541" spans="2:65" s="1" customFormat="1" ht="24.2" customHeight="1">
      <c r="B541" s="33"/>
      <c r="C541" s="132" t="s">
        <v>1021</v>
      </c>
      <c r="D541" s="132" t="s">
        <v>170</v>
      </c>
      <c r="E541" s="133" t="s">
        <v>1022</v>
      </c>
      <c r="F541" s="134" t="s">
        <v>1023</v>
      </c>
      <c r="G541" s="135" t="s">
        <v>173</v>
      </c>
      <c r="H541" s="136">
        <v>66</v>
      </c>
      <c r="I541" s="137"/>
      <c r="J541" s="138">
        <f>ROUND(I541*H541,2)</f>
        <v>0</v>
      </c>
      <c r="K541" s="134" t="s">
        <v>174</v>
      </c>
      <c r="L541" s="33"/>
      <c r="M541" s="139" t="s">
        <v>19</v>
      </c>
      <c r="N541" s="140" t="s">
        <v>46</v>
      </c>
      <c r="P541" s="141">
        <f>O541*H541</f>
        <v>0</v>
      </c>
      <c r="Q541" s="141">
        <v>0.01396</v>
      </c>
      <c r="R541" s="141">
        <f>Q541*H541</f>
        <v>0.92136</v>
      </c>
      <c r="S541" s="141">
        <v>0</v>
      </c>
      <c r="T541" s="142">
        <f>S541*H541</f>
        <v>0</v>
      </c>
      <c r="AR541" s="143" t="s">
        <v>309</v>
      </c>
      <c r="AT541" s="143" t="s">
        <v>170</v>
      </c>
      <c r="AU541" s="143" t="s">
        <v>90</v>
      </c>
      <c r="AY541" s="18" t="s">
        <v>167</v>
      </c>
      <c r="BE541" s="144">
        <f>IF(N541="základní",J541,0)</f>
        <v>0</v>
      </c>
      <c r="BF541" s="144">
        <f>IF(N541="snížená",J541,0)</f>
        <v>0</v>
      </c>
      <c r="BG541" s="144">
        <f>IF(N541="zákl. přenesená",J541,0)</f>
        <v>0</v>
      </c>
      <c r="BH541" s="144">
        <f>IF(N541="sníž. přenesená",J541,0)</f>
        <v>0</v>
      </c>
      <c r="BI541" s="144">
        <f>IF(N541="nulová",J541,0)</f>
        <v>0</v>
      </c>
      <c r="BJ541" s="18" t="s">
        <v>90</v>
      </c>
      <c r="BK541" s="144">
        <f>ROUND(I541*H541,2)</f>
        <v>0</v>
      </c>
      <c r="BL541" s="18" t="s">
        <v>309</v>
      </c>
      <c r="BM541" s="143" t="s">
        <v>1024</v>
      </c>
    </row>
    <row r="542" spans="2:47" s="1" customFormat="1" ht="11.25">
      <c r="B542" s="33"/>
      <c r="D542" s="145" t="s">
        <v>177</v>
      </c>
      <c r="F542" s="146" t="s">
        <v>1025</v>
      </c>
      <c r="I542" s="147"/>
      <c r="L542" s="33"/>
      <c r="M542" s="148"/>
      <c r="T542" s="54"/>
      <c r="AT542" s="18" t="s">
        <v>177</v>
      </c>
      <c r="AU542" s="18" t="s">
        <v>90</v>
      </c>
    </row>
    <row r="543" spans="2:51" s="12" customFormat="1" ht="11.25">
      <c r="B543" s="149"/>
      <c r="D543" s="150" t="s">
        <v>179</v>
      </c>
      <c r="E543" s="151" t="s">
        <v>19</v>
      </c>
      <c r="F543" s="152" t="s">
        <v>975</v>
      </c>
      <c r="H543" s="151" t="s">
        <v>19</v>
      </c>
      <c r="I543" s="153"/>
      <c r="L543" s="149"/>
      <c r="M543" s="154"/>
      <c r="T543" s="155"/>
      <c r="AT543" s="151" t="s">
        <v>179</v>
      </c>
      <c r="AU543" s="151" t="s">
        <v>90</v>
      </c>
      <c r="AV543" s="12" t="s">
        <v>82</v>
      </c>
      <c r="AW543" s="12" t="s">
        <v>35</v>
      </c>
      <c r="AX543" s="12" t="s">
        <v>74</v>
      </c>
      <c r="AY543" s="151" t="s">
        <v>167</v>
      </c>
    </row>
    <row r="544" spans="2:51" s="13" customFormat="1" ht="11.25">
      <c r="B544" s="156"/>
      <c r="D544" s="150" t="s">
        <v>179</v>
      </c>
      <c r="E544" s="157" t="s">
        <v>19</v>
      </c>
      <c r="F544" s="158" t="s">
        <v>1026</v>
      </c>
      <c r="H544" s="159">
        <v>66</v>
      </c>
      <c r="I544" s="160"/>
      <c r="L544" s="156"/>
      <c r="M544" s="161"/>
      <c r="T544" s="162"/>
      <c r="AT544" s="157" t="s">
        <v>179</v>
      </c>
      <c r="AU544" s="157" t="s">
        <v>90</v>
      </c>
      <c r="AV544" s="13" t="s">
        <v>90</v>
      </c>
      <c r="AW544" s="13" t="s">
        <v>35</v>
      </c>
      <c r="AX544" s="13" t="s">
        <v>74</v>
      </c>
      <c r="AY544" s="157" t="s">
        <v>167</v>
      </c>
    </row>
    <row r="545" spans="2:51" s="14" customFormat="1" ht="11.25">
      <c r="B545" s="163"/>
      <c r="D545" s="150" t="s">
        <v>179</v>
      </c>
      <c r="E545" s="164" t="s">
        <v>19</v>
      </c>
      <c r="F545" s="165" t="s">
        <v>200</v>
      </c>
      <c r="H545" s="166">
        <v>66</v>
      </c>
      <c r="I545" s="167"/>
      <c r="L545" s="163"/>
      <c r="M545" s="168"/>
      <c r="T545" s="169"/>
      <c r="AT545" s="164" t="s">
        <v>179</v>
      </c>
      <c r="AU545" s="164" t="s">
        <v>90</v>
      </c>
      <c r="AV545" s="14" t="s">
        <v>175</v>
      </c>
      <c r="AW545" s="14" t="s">
        <v>35</v>
      </c>
      <c r="AX545" s="14" t="s">
        <v>82</v>
      </c>
      <c r="AY545" s="164" t="s">
        <v>167</v>
      </c>
    </row>
    <row r="546" spans="2:65" s="1" customFormat="1" ht="16.5" customHeight="1">
      <c r="B546" s="33"/>
      <c r="C546" s="132" t="s">
        <v>1027</v>
      </c>
      <c r="D546" s="132" t="s">
        <v>170</v>
      </c>
      <c r="E546" s="133" t="s">
        <v>1028</v>
      </c>
      <c r="F546" s="134" t="s">
        <v>1029</v>
      </c>
      <c r="G546" s="135" t="s">
        <v>173</v>
      </c>
      <c r="H546" s="136">
        <v>14.517</v>
      </c>
      <c r="I546" s="137"/>
      <c r="J546" s="138">
        <f>ROUND(I546*H546,2)</f>
        <v>0</v>
      </c>
      <c r="K546" s="134" t="s">
        <v>19</v>
      </c>
      <c r="L546" s="33"/>
      <c r="M546" s="139" t="s">
        <v>19</v>
      </c>
      <c r="N546" s="140" t="s">
        <v>46</v>
      </c>
      <c r="P546" s="141">
        <f>O546*H546</f>
        <v>0</v>
      </c>
      <c r="Q546" s="141">
        <v>0.01136</v>
      </c>
      <c r="R546" s="141">
        <f>Q546*H546</f>
        <v>0.16491312</v>
      </c>
      <c r="S546" s="141">
        <v>0</v>
      </c>
      <c r="T546" s="142">
        <f>S546*H546</f>
        <v>0</v>
      </c>
      <c r="AR546" s="143" t="s">
        <v>309</v>
      </c>
      <c r="AT546" s="143" t="s">
        <v>170</v>
      </c>
      <c r="AU546" s="143" t="s">
        <v>90</v>
      </c>
      <c r="AY546" s="18" t="s">
        <v>167</v>
      </c>
      <c r="BE546" s="144">
        <f>IF(N546="základní",J546,0)</f>
        <v>0</v>
      </c>
      <c r="BF546" s="144">
        <f>IF(N546="snížená",J546,0)</f>
        <v>0</v>
      </c>
      <c r="BG546" s="144">
        <f>IF(N546="zákl. přenesená",J546,0)</f>
        <v>0</v>
      </c>
      <c r="BH546" s="144">
        <f>IF(N546="sníž. přenesená",J546,0)</f>
        <v>0</v>
      </c>
      <c r="BI546" s="144">
        <f>IF(N546="nulová",J546,0)</f>
        <v>0</v>
      </c>
      <c r="BJ546" s="18" t="s">
        <v>90</v>
      </c>
      <c r="BK546" s="144">
        <f>ROUND(I546*H546,2)</f>
        <v>0</v>
      </c>
      <c r="BL546" s="18" t="s">
        <v>309</v>
      </c>
      <c r="BM546" s="143" t="s">
        <v>1030</v>
      </c>
    </row>
    <row r="547" spans="2:51" s="12" customFormat="1" ht="11.25">
      <c r="B547" s="149"/>
      <c r="D547" s="150" t="s">
        <v>179</v>
      </c>
      <c r="E547" s="151" t="s">
        <v>19</v>
      </c>
      <c r="F547" s="152" t="s">
        <v>1031</v>
      </c>
      <c r="H547" s="151" t="s">
        <v>19</v>
      </c>
      <c r="I547" s="153"/>
      <c r="L547" s="149"/>
      <c r="M547" s="154"/>
      <c r="T547" s="155"/>
      <c r="AT547" s="151" t="s">
        <v>179</v>
      </c>
      <c r="AU547" s="151" t="s">
        <v>90</v>
      </c>
      <c r="AV547" s="12" t="s">
        <v>82</v>
      </c>
      <c r="AW547" s="12" t="s">
        <v>35</v>
      </c>
      <c r="AX547" s="12" t="s">
        <v>74</v>
      </c>
      <c r="AY547" s="151" t="s">
        <v>167</v>
      </c>
    </row>
    <row r="548" spans="2:51" s="13" customFormat="1" ht="11.25">
      <c r="B548" s="156"/>
      <c r="D548" s="150" t="s">
        <v>179</v>
      </c>
      <c r="E548" s="157" t="s">
        <v>19</v>
      </c>
      <c r="F548" s="158" t="s">
        <v>1032</v>
      </c>
      <c r="H548" s="159">
        <v>14.517</v>
      </c>
      <c r="I548" s="160"/>
      <c r="L548" s="156"/>
      <c r="M548" s="161"/>
      <c r="T548" s="162"/>
      <c r="AT548" s="157" t="s">
        <v>179</v>
      </c>
      <c r="AU548" s="157" t="s">
        <v>90</v>
      </c>
      <c r="AV548" s="13" t="s">
        <v>90</v>
      </c>
      <c r="AW548" s="13" t="s">
        <v>35</v>
      </c>
      <c r="AX548" s="13" t="s">
        <v>74</v>
      </c>
      <c r="AY548" s="157" t="s">
        <v>167</v>
      </c>
    </row>
    <row r="549" spans="2:51" s="14" customFormat="1" ht="11.25">
      <c r="B549" s="163"/>
      <c r="D549" s="150" t="s">
        <v>179</v>
      </c>
      <c r="E549" s="164" t="s">
        <v>19</v>
      </c>
      <c r="F549" s="165" t="s">
        <v>200</v>
      </c>
      <c r="H549" s="166">
        <v>14.517</v>
      </c>
      <c r="I549" s="167"/>
      <c r="L549" s="163"/>
      <c r="M549" s="168"/>
      <c r="T549" s="169"/>
      <c r="AT549" s="164" t="s">
        <v>179</v>
      </c>
      <c r="AU549" s="164" t="s">
        <v>90</v>
      </c>
      <c r="AV549" s="14" t="s">
        <v>175</v>
      </c>
      <c r="AW549" s="14" t="s">
        <v>35</v>
      </c>
      <c r="AX549" s="14" t="s">
        <v>82</v>
      </c>
      <c r="AY549" s="164" t="s">
        <v>167</v>
      </c>
    </row>
    <row r="550" spans="2:65" s="1" customFormat="1" ht="24.2" customHeight="1">
      <c r="B550" s="33"/>
      <c r="C550" s="132" t="s">
        <v>1033</v>
      </c>
      <c r="D550" s="132" t="s">
        <v>170</v>
      </c>
      <c r="E550" s="133" t="s">
        <v>1034</v>
      </c>
      <c r="F550" s="134" t="s">
        <v>1035</v>
      </c>
      <c r="G550" s="135" t="s">
        <v>830</v>
      </c>
      <c r="H550" s="190"/>
      <c r="I550" s="137"/>
      <c r="J550" s="138">
        <f>ROUND(I550*H550,2)</f>
        <v>0</v>
      </c>
      <c r="K550" s="134" t="s">
        <v>174</v>
      </c>
      <c r="L550" s="33"/>
      <c r="M550" s="139" t="s">
        <v>19</v>
      </c>
      <c r="N550" s="140" t="s">
        <v>46</v>
      </c>
      <c r="P550" s="141">
        <f>O550*H550</f>
        <v>0</v>
      </c>
      <c r="Q550" s="141">
        <v>0</v>
      </c>
      <c r="R550" s="141">
        <f>Q550*H550</f>
        <v>0</v>
      </c>
      <c r="S550" s="141">
        <v>0</v>
      </c>
      <c r="T550" s="142">
        <f>S550*H550</f>
        <v>0</v>
      </c>
      <c r="AR550" s="143" t="s">
        <v>309</v>
      </c>
      <c r="AT550" s="143" t="s">
        <v>170</v>
      </c>
      <c r="AU550" s="143" t="s">
        <v>90</v>
      </c>
      <c r="AY550" s="18" t="s">
        <v>167</v>
      </c>
      <c r="BE550" s="144">
        <f>IF(N550="základní",J550,0)</f>
        <v>0</v>
      </c>
      <c r="BF550" s="144">
        <f>IF(N550="snížená",J550,0)</f>
        <v>0</v>
      </c>
      <c r="BG550" s="144">
        <f>IF(N550="zákl. přenesená",J550,0)</f>
        <v>0</v>
      </c>
      <c r="BH550" s="144">
        <f>IF(N550="sníž. přenesená",J550,0)</f>
        <v>0</v>
      </c>
      <c r="BI550" s="144">
        <f>IF(N550="nulová",J550,0)</f>
        <v>0</v>
      </c>
      <c r="BJ550" s="18" t="s">
        <v>90</v>
      </c>
      <c r="BK550" s="144">
        <f>ROUND(I550*H550,2)</f>
        <v>0</v>
      </c>
      <c r="BL550" s="18" t="s">
        <v>309</v>
      </c>
      <c r="BM550" s="143" t="s">
        <v>1036</v>
      </c>
    </row>
    <row r="551" spans="2:47" s="1" customFormat="1" ht="11.25">
      <c r="B551" s="33"/>
      <c r="D551" s="145" t="s">
        <v>177</v>
      </c>
      <c r="F551" s="146" t="s">
        <v>1037</v>
      </c>
      <c r="I551" s="147"/>
      <c r="L551" s="33"/>
      <c r="M551" s="148"/>
      <c r="T551" s="54"/>
      <c r="AT551" s="18" t="s">
        <v>177</v>
      </c>
      <c r="AU551" s="18" t="s">
        <v>90</v>
      </c>
    </row>
    <row r="552" spans="2:63" s="11" customFormat="1" ht="22.9" customHeight="1">
      <c r="B552" s="120"/>
      <c r="D552" s="121" t="s">
        <v>73</v>
      </c>
      <c r="E552" s="130" t="s">
        <v>1038</v>
      </c>
      <c r="F552" s="130" t="s">
        <v>1039</v>
      </c>
      <c r="I552" s="123"/>
      <c r="J552" s="131">
        <f>BK552</f>
        <v>0</v>
      </c>
      <c r="L552" s="120"/>
      <c r="M552" s="125"/>
      <c r="P552" s="126">
        <f>SUM(P553:P761)</f>
        <v>0</v>
      </c>
      <c r="R552" s="126">
        <f>SUM(R553:R761)</f>
        <v>94.06089546</v>
      </c>
      <c r="T552" s="127">
        <f>SUM(T553:T761)</f>
        <v>0.132</v>
      </c>
      <c r="AR552" s="121" t="s">
        <v>90</v>
      </c>
      <c r="AT552" s="128" t="s">
        <v>73</v>
      </c>
      <c r="AU552" s="128" t="s">
        <v>82</v>
      </c>
      <c r="AY552" s="121" t="s">
        <v>167</v>
      </c>
      <c r="BK552" s="129">
        <f>SUM(BK553:BK761)</f>
        <v>0</v>
      </c>
    </row>
    <row r="553" spans="2:65" s="1" customFormat="1" ht="24.2" customHeight="1">
      <c r="B553" s="33"/>
      <c r="C553" s="132" t="s">
        <v>1040</v>
      </c>
      <c r="D553" s="132" t="s">
        <v>170</v>
      </c>
      <c r="E553" s="133" t="s">
        <v>1041</v>
      </c>
      <c r="F553" s="134" t="s">
        <v>1042</v>
      </c>
      <c r="G553" s="135" t="s">
        <v>173</v>
      </c>
      <c r="H553" s="136">
        <v>469.756</v>
      </c>
      <c r="I553" s="137"/>
      <c r="J553" s="138">
        <f>ROUND(I553*H553,2)</f>
        <v>0</v>
      </c>
      <c r="K553" s="134" t="s">
        <v>174</v>
      </c>
      <c r="L553" s="33"/>
      <c r="M553" s="139" t="s">
        <v>19</v>
      </c>
      <c r="N553" s="140" t="s">
        <v>46</v>
      </c>
      <c r="P553" s="141">
        <f>O553*H553</f>
        <v>0</v>
      </c>
      <c r="Q553" s="141">
        <v>0</v>
      </c>
      <c r="R553" s="141">
        <f>Q553*H553</f>
        <v>0</v>
      </c>
      <c r="S553" s="141">
        <v>0</v>
      </c>
      <c r="T553" s="142">
        <f>S553*H553</f>
        <v>0</v>
      </c>
      <c r="AR553" s="143" t="s">
        <v>309</v>
      </c>
      <c r="AT553" s="143" t="s">
        <v>170</v>
      </c>
      <c r="AU553" s="143" t="s">
        <v>90</v>
      </c>
      <c r="AY553" s="18" t="s">
        <v>167</v>
      </c>
      <c r="BE553" s="144">
        <f>IF(N553="základní",J553,0)</f>
        <v>0</v>
      </c>
      <c r="BF553" s="144">
        <f>IF(N553="snížená",J553,0)</f>
        <v>0</v>
      </c>
      <c r="BG553" s="144">
        <f>IF(N553="zákl. přenesená",J553,0)</f>
        <v>0</v>
      </c>
      <c r="BH553" s="144">
        <f>IF(N553="sníž. přenesená",J553,0)</f>
        <v>0</v>
      </c>
      <c r="BI553" s="144">
        <f>IF(N553="nulová",J553,0)</f>
        <v>0</v>
      </c>
      <c r="BJ553" s="18" t="s">
        <v>90</v>
      </c>
      <c r="BK553" s="144">
        <f>ROUND(I553*H553,2)</f>
        <v>0</v>
      </c>
      <c r="BL553" s="18" t="s">
        <v>309</v>
      </c>
      <c r="BM553" s="143" t="s">
        <v>1043</v>
      </c>
    </row>
    <row r="554" spans="2:47" s="1" customFormat="1" ht="11.25">
      <c r="B554" s="33"/>
      <c r="D554" s="145" t="s">
        <v>177</v>
      </c>
      <c r="F554" s="146" t="s">
        <v>1044</v>
      </c>
      <c r="I554" s="147"/>
      <c r="L554" s="33"/>
      <c r="M554" s="148"/>
      <c r="T554" s="54"/>
      <c r="AT554" s="18" t="s">
        <v>177</v>
      </c>
      <c r="AU554" s="18" t="s">
        <v>90</v>
      </c>
    </row>
    <row r="555" spans="2:51" s="12" customFormat="1" ht="11.25">
      <c r="B555" s="149"/>
      <c r="D555" s="150" t="s">
        <v>179</v>
      </c>
      <c r="E555" s="151" t="s">
        <v>19</v>
      </c>
      <c r="F555" s="152" t="s">
        <v>1045</v>
      </c>
      <c r="H555" s="151" t="s">
        <v>19</v>
      </c>
      <c r="I555" s="153"/>
      <c r="L555" s="149"/>
      <c r="M555" s="154"/>
      <c r="T555" s="155"/>
      <c r="AT555" s="151" t="s">
        <v>179</v>
      </c>
      <c r="AU555" s="151" t="s">
        <v>90</v>
      </c>
      <c r="AV555" s="12" t="s">
        <v>82</v>
      </c>
      <c r="AW555" s="12" t="s">
        <v>35</v>
      </c>
      <c r="AX555" s="12" t="s">
        <v>74</v>
      </c>
      <c r="AY555" s="151" t="s">
        <v>167</v>
      </c>
    </row>
    <row r="556" spans="2:51" s="13" customFormat="1" ht="11.25">
      <c r="B556" s="156"/>
      <c r="D556" s="150" t="s">
        <v>179</v>
      </c>
      <c r="E556" s="157" t="s">
        <v>19</v>
      </c>
      <c r="F556" s="158" t="s">
        <v>898</v>
      </c>
      <c r="H556" s="159">
        <v>469.756</v>
      </c>
      <c r="I556" s="160"/>
      <c r="L556" s="156"/>
      <c r="M556" s="161"/>
      <c r="T556" s="162"/>
      <c r="AT556" s="157" t="s">
        <v>179</v>
      </c>
      <c r="AU556" s="157" t="s">
        <v>90</v>
      </c>
      <c r="AV556" s="13" t="s">
        <v>90</v>
      </c>
      <c r="AW556" s="13" t="s">
        <v>35</v>
      </c>
      <c r="AX556" s="13" t="s">
        <v>74</v>
      </c>
      <c r="AY556" s="157" t="s">
        <v>167</v>
      </c>
    </row>
    <row r="557" spans="2:51" s="14" customFormat="1" ht="11.25">
      <c r="B557" s="163"/>
      <c r="D557" s="150" t="s">
        <v>179</v>
      </c>
      <c r="E557" s="164" t="s">
        <v>19</v>
      </c>
      <c r="F557" s="165" t="s">
        <v>200</v>
      </c>
      <c r="H557" s="166">
        <v>469.756</v>
      </c>
      <c r="I557" s="167"/>
      <c r="L557" s="163"/>
      <c r="M557" s="168"/>
      <c r="T557" s="169"/>
      <c r="AT557" s="164" t="s">
        <v>179</v>
      </c>
      <c r="AU557" s="164" t="s">
        <v>90</v>
      </c>
      <c r="AV557" s="14" t="s">
        <v>175</v>
      </c>
      <c r="AW557" s="14" t="s">
        <v>35</v>
      </c>
      <c r="AX557" s="14" t="s">
        <v>82</v>
      </c>
      <c r="AY557" s="164" t="s">
        <v>167</v>
      </c>
    </row>
    <row r="558" spans="2:65" s="1" customFormat="1" ht="24.2" customHeight="1">
      <c r="B558" s="33"/>
      <c r="C558" s="132" t="s">
        <v>1046</v>
      </c>
      <c r="D558" s="132" t="s">
        <v>170</v>
      </c>
      <c r="E558" s="133" t="s">
        <v>1047</v>
      </c>
      <c r="F558" s="134" t="s">
        <v>1048</v>
      </c>
      <c r="G558" s="135" t="s">
        <v>173</v>
      </c>
      <c r="H558" s="136">
        <v>710.74</v>
      </c>
      <c r="I558" s="137"/>
      <c r="J558" s="138">
        <f>ROUND(I558*H558,2)</f>
        <v>0</v>
      </c>
      <c r="K558" s="134" t="s">
        <v>174</v>
      </c>
      <c r="L558" s="33"/>
      <c r="M558" s="139" t="s">
        <v>19</v>
      </c>
      <c r="N558" s="140" t="s">
        <v>46</v>
      </c>
      <c r="P558" s="141">
        <f>O558*H558</f>
        <v>0</v>
      </c>
      <c r="Q558" s="141">
        <v>0</v>
      </c>
      <c r="R558" s="141">
        <f>Q558*H558</f>
        <v>0</v>
      </c>
      <c r="S558" s="141">
        <v>0</v>
      </c>
      <c r="T558" s="142">
        <f>S558*H558</f>
        <v>0</v>
      </c>
      <c r="AR558" s="143" t="s">
        <v>309</v>
      </c>
      <c r="AT558" s="143" t="s">
        <v>170</v>
      </c>
      <c r="AU558" s="143" t="s">
        <v>90</v>
      </c>
      <c r="AY558" s="18" t="s">
        <v>167</v>
      </c>
      <c r="BE558" s="144">
        <f>IF(N558="základní",J558,0)</f>
        <v>0</v>
      </c>
      <c r="BF558" s="144">
        <f>IF(N558="snížená",J558,0)</f>
        <v>0</v>
      </c>
      <c r="BG558" s="144">
        <f>IF(N558="zákl. přenesená",J558,0)</f>
        <v>0</v>
      </c>
      <c r="BH558" s="144">
        <f>IF(N558="sníž. přenesená",J558,0)</f>
        <v>0</v>
      </c>
      <c r="BI558" s="144">
        <f>IF(N558="nulová",J558,0)</f>
        <v>0</v>
      </c>
      <c r="BJ558" s="18" t="s">
        <v>90</v>
      </c>
      <c r="BK558" s="144">
        <f>ROUND(I558*H558,2)</f>
        <v>0</v>
      </c>
      <c r="BL558" s="18" t="s">
        <v>309</v>
      </c>
      <c r="BM558" s="143" t="s">
        <v>1049</v>
      </c>
    </row>
    <row r="559" spans="2:47" s="1" customFormat="1" ht="11.25">
      <c r="B559" s="33"/>
      <c r="D559" s="145" t="s">
        <v>177</v>
      </c>
      <c r="F559" s="146" t="s">
        <v>1050</v>
      </c>
      <c r="I559" s="147"/>
      <c r="L559" s="33"/>
      <c r="M559" s="148"/>
      <c r="T559" s="54"/>
      <c r="AT559" s="18" t="s">
        <v>177</v>
      </c>
      <c r="AU559" s="18" t="s">
        <v>90</v>
      </c>
    </row>
    <row r="560" spans="2:51" s="13" customFormat="1" ht="11.25">
      <c r="B560" s="156"/>
      <c r="D560" s="150" t="s">
        <v>179</v>
      </c>
      <c r="E560" s="157" t="s">
        <v>19</v>
      </c>
      <c r="F560" s="158" t="s">
        <v>1051</v>
      </c>
      <c r="H560" s="159">
        <v>634.75</v>
      </c>
      <c r="I560" s="160"/>
      <c r="L560" s="156"/>
      <c r="M560" s="161"/>
      <c r="T560" s="162"/>
      <c r="AT560" s="157" t="s">
        <v>179</v>
      </c>
      <c r="AU560" s="157" t="s">
        <v>90</v>
      </c>
      <c r="AV560" s="13" t="s">
        <v>90</v>
      </c>
      <c r="AW560" s="13" t="s">
        <v>35</v>
      </c>
      <c r="AX560" s="13" t="s">
        <v>74</v>
      </c>
      <c r="AY560" s="157" t="s">
        <v>167</v>
      </c>
    </row>
    <row r="561" spans="2:51" s="13" customFormat="1" ht="11.25">
      <c r="B561" s="156"/>
      <c r="D561" s="150" t="s">
        <v>179</v>
      </c>
      <c r="E561" s="157" t="s">
        <v>19</v>
      </c>
      <c r="F561" s="158" t="s">
        <v>1052</v>
      </c>
      <c r="H561" s="159">
        <v>75.99</v>
      </c>
      <c r="I561" s="160"/>
      <c r="L561" s="156"/>
      <c r="M561" s="161"/>
      <c r="T561" s="162"/>
      <c r="AT561" s="157" t="s">
        <v>179</v>
      </c>
      <c r="AU561" s="157" t="s">
        <v>90</v>
      </c>
      <c r="AV561" s="13" t="s">
        <v>90</v>
      </c>
      <c r="AW561" s="13" t="s">
        <v>35</v>
      </c>
      <c r="AX561" s="13" t="s">
        <v>74</v>
      </c>
      <c r="AY561" s="157" t="s">
        <v>167</v>
      </c>
    </row>
    <row r="562" spans="2:51" s="14" customFormat="1" ht="11.25">
      <c r="B562" s="163"/>
      <c r="D562" s="150" t="s">
        <v>179</v>
      </c>
      <c r="E562" s="164" t="s">
        <v>19</v>
      </c>
      <c r="F562" s="165" t="s">
        <v>200</v>
      </c>
      <c r="H562" s="166">
        <v>710.74</v>
      </c>
      <c r="I562" s="167"/>
      <c r="L562" s="163"/>
      <c r="M562" s="168"/>
      <c r="T562" s="169"/>
      <c r="AT562" s="164" t="s">
        <v>179</v>
      </c>
      <c r="AU562" s="164" t="s">
        <v>90</v>
      </c>
      <c r="AV562" s="14" t="s">
        <v>175</v>
      </c>
      <c r="AW562" s="14" t="s">
        <v>35</v>
      </c>
      <c r="AX562" s="14" t="s">
        <v>82</v>
      </c>
      <c r="AY562" s="164" t="s">
        <v>167</v>
      </c>
    </row>
    <row r="563" spans="2:65" s="1" customFormat="1" ht="16.5" customHeight="1">
      <c r="B563" s="33"/>
      <c r="C563" s="180" t="s">
        <v>1053</v>
      </c>
      <c r="D563" s="180" t="s">
        <v>587</v>
      </c>
      <c r="E563" s="181" t="s">
        <v>1054</v>
      </c>
      <c r="F563" s="182" t="s">
        <v>1055</v>
      </c>
      <c r="G563" s="183" t="s">
        <v>173</v>
      </c>
      <c r="H563" s="184">
        <v>1326.287</v>
      </c>
      <c r="I563" s="185"/>
      <c r="J563" s="186">
        <f>ROUND(I563*H563,2)</f>
        <v>0</v>
      </c>
      <c r="K563" s="182" t="s">
        <v>19</v>
      </c>
      <c r="L563" s="187"/>
      <c r="M563" s="188" t="s">
        <v>19</v>
      </c>
      <c r="N563" s="189" t="s">
        <v>46</v>
      </c>
      <c r="P563" s="141">
        <f>O563*H563</f>
        <v>0</v>
      </c>
      <c r="Q563" s="141">
        <v>0.00011</v>
      </c>
      <c r="R563" s="141">
        <f>Q563*H563</f>
        <v>0.14589157</v>
      </c>
      <c r="S563" s="141">
        <v>0</v>
      </c>
      <c r="T563" s="142">
        <f>S563*H563</f>
        <v>0</v>
      </c>
      <c r="AR563" s="143" t="s">
        <v>437</v>
      </c>
      <c r="AT563" s="143" t="s">
        <v>587</v>
      </c>
      <c r="AU563" s="143" t="s">
        <v>90</v>
      </c>
      <c r="AY563" s="18" t="s">
        <v>167</v>
      </c>
      <c r="BE563" s="144">
        <f>IF(N563="základní",J563,0)</f>
        <v>0</v>
      </c>
      <c r="BF563" s="144">
        <f>IF(N563="snížená",J563,0)</f>
        <v>0</v>
      </c>
      <c r="BG563" s="144">
        <f>IF(N563="zákl. přenesená",J563,0)</f>
        <v>0</v>
      </c>
      <c r="BH563" s="144">
        <f>IF(N563="sníž. přenesená",J563,0)</f>
        <v>0</v>
      </c>
      <c r="BI563" s="144">
        <f>IF(N563="nulová",J563,0)</f>
        <v>0</v>
      </c>
      <c r="BJ563" s="18" t="s">
        <v>90</v>
      </c>
      <c r="BK563" s="144">
        <f>ROUND(I563*H563,2)</f>
        <v>0</v>
      </c>
      <c r="BL563" s="18" t="s">
        <v>309</v>
      </c>
      <c r="BM563" s="143" t="s">
        <v>1056</v>
      </c>
    </row>
    <row r="564" spans="2:51" s="13" customFormat="1" ht="11.25">
      <c r="B564" s="156"/>
      <c r="D564" s="150" t="s">
        <v>179</v>
      </c>
      <c r="E564" s="157" t="s">
        <v>19</v>
      </c>
      <c r="F564" s="158" t="s">
        <v>1057</v>
      </c>
      <c r="H564" s="159">
        <v>469.756</v>
      </c>
      <c r="I564" s="160"/>
      <c r="L564" s="156"/>
      <c r="M564" s="161"/>
      <c r="T564" s="162"/>
      <c r="AT564" s="157" t="s">
        <v>179</v>
      </c>
      <c r="AU564" s="157" t="s">
        <v>90</v>
      </c>
      <c r="AV564" s="13" t="s">
        <v>90</v>
      </c>
      <c r="AW564" s="13" t="s">
        <v>35</v>
      </c>
      <c r="AX564" s="13" t="s">
        <v>74</v>
      </c>
      <c r="AY564" s="157" t="s">
        <v>167</v>
      </c>
    </row>
    <row r="565" spans="2:51" s="13" customFormat="1" ht="11.25">
      <c r="B565" s="156"/>
      <c r="D565" s="150" t="s">
        <v>179</v>
      </c>
      <c r="E565" s="157" t="s">
        <v>19</v>
      </c>
      <c r="F565" s="158" t="s">
        <v>1058</v>
      </c>
      <c r="H565" s="159">
        <v>710.74</v>
      </c>
      <c r="I565" s="160"/>
      <c r="L565" s="156"/>
      <c r="M565" s="161"/>
      <c r="T565" s="162"/>
      <c r="AT565" s="157" t="s">
        <v>179</v>
      </c>
      <c r="AU565" s="157" t="s">
        <v>90</v>
      </c>
      <c r="AV565" s="13" t="s">
        <v>90</v>
      </c>
      <c r="AW565" s="13" t="s">
        <v>35</v>
      </c>
      <c r="AX565" s="13" t="s">
        <v>74</v>
      </c>
      <c r="AY565" s="157" t="s">
        <v>167</v>
      </c>
    </row>
    <row r="566" spans="2:51" s="14" customFormat="1" ht="11.25">
      <c r="B566" s="163"/>
      <c r="D566" s="150" t="s">
        <v>179</v>
      </c>
      <c r="E566" s="164" t="s">
        <v>19</v>
      </c>
      <c r="F566" s="165" t="s">
        <v>200</v>
      </c>
      <c r="H566" s="166">
        <v>1180.496</v>
      </c>
      <c r="I566" s="167"/>
      <c r="L566" s="163"/>
      <c r="M566" s="168"/>
      <c r="T566" s="169"/>
      <c r="AT566" s="164" t="s">
        <v>179</v>
      </c>
      <c r="AU566" s="164" t="s">
        <v>90</v>
      </c>
      <c r="AV566" s="14" t="s">
        <v>175</v>
      </c>
      <c r="AW566" s="14" t="s">
        <v>35</v>
      </c>
      <c r="AX566" s="14" t="s">
        <v>82</v>
      </c>
      <c r="AY566" s="164" t="s">
        <v>167</v>
      </c>
    </row>
    <row r="567" spans="2:51" s="13" customFormat="1" ht="11.25">
      <c r="B567" s="156"/>
      <c r="D567" s="150" t="s">
        <v>179</v>
      </c>
      <c r="F567" s="158" t="s">
        <v>1059</v>
      </c>
      <c r="H567" s="159">
        <v>1326.287</v>
      </c>
      <c r="I567" s="160"/>
      <c r="L567" s="156"/>
      <c r="M567" s="161"/>
      <c r="T567" s="162"/>
      <c r="AT567" s="157" t="s">
        <v>179</v>
      </c>
      <c r="AU567" s="157" t="s">
        <v>90</v>
      </c>
      <c r="AV567" s="13" t="s">
        <v>90</v>
      </c>
      <c r="AW567" s="13" t="s">
        <v>4</v>
      </c>
      <c r="AX567" s="13" t="s">
        <v>82</v>
      </c>
      <c r="AY567" s="157" t="s">
        <v>167</v>
      </c>
    </row>
    <row r="568" spans="2:65" s="1" customFormat="1" ht="16.5" customHeight="1">
      <c r="B568" s="33"/>
      <c r="C568" s="132" t="s">
        <v>1060</v>
      </c>
      <c r="D568" s="132" t="s">
        <v>170</v>
      </c>
      <c r="E568" s="133" t="s">
        <v>1061</v>
      </c>
      <c r="F568" s="134" t="s">
        <v>1062</v>
      </c>
      <c r="G568" s="135" t="s">
        <v>173</v>
      </c>
      <c r="H568" s="136">
        <v>1127.657</v>
      </c>
      <c r="I568" s="137"/>
      <c r="J568" s="138">
        <f>ROUND(I568*H568,2)</f>
        <v>0</v>
      </c>
      <c r="K568" s="134" t="s">
        <v>174</v>
      </c>
      <c r="L568" s="33"/>
      <c r="M568" s="139" t="s">
        <v>19</v>
      </c>
      <c r="N568" s="140" t="s">
        <v>46</v>
      </c>
      <c r="P568" s="141">
        <f>O568*H568</f>
        <v>0</v>
      </c>
      <c r="Q568" s="141">
        <v>0.0003</v>
      </c>
      <c r="R568" s="141">
        <f>Q568*H568</f>
        <v>0.33829709999999996</v>
      </c>
      <c r="S568" s="141">
        <v>0</v>
      </c>
      <c r="T568" s="142">
        <f>S568*H568</f>
        <v>0</v>
      </c>
      <c r="AR568" s="143" t="s">
        <v>309</v>
      </c>
      <c r="AT568" s="143" t="s">
        <v>170</v>
      </c>
      <c r="AU568" s="143" t="s">
        <v>90</v>
      </c>
      <c r="AY568" s="18" t="s">
        <v>167</v>
      </c>
      <c r="BE568" s="144">
        <f>IF(N568="základní",J568,0)</f>
        <v>0</v>
      </c>
      <c r="BF568" s="144">
        <f>IF(N568="snížená",J568,0)</f>
        <v>0</v>
      </c>
      <c r="BG568" s="144">
        <f>IF(N568="zákl. přenesená",J568,0)</f>
        <v>0</v>
      </c>
      <c r="BH568" s="144">
        <f>IF(N568="sníž. přenesená",J568,0)</f>
        <v>0</v>
      </c>
      <c r="BI568" s="144">
        <f>IF(N568="nulová",J568,0)</f>
        <v>0</v>
      </c>
      <c r="BJ568" s="18" t="s">
        <v>90</v>
      </c>
      <c r="BK568" s="144">
        <f>ROUND(I568*H568,2)</f>
        <v>0</v>
      </c>
      <c r="BL568" s="18" t="s">
        <v>309</v>
      </c>
      <c r="BM568" s="143" t="s">
        <v>1063</v>
      </c>
    </row>
    <row r="569" spans="2:47" s="1" customFormat="1" ht="11.25">
      <c r="B569" s="33"/>
      <c r="D569" s="145" t="s">
        <v>177</v>
      </c>
      <c r="F569" s="146" t="s">
        <v>1064</v>
      </c>
      <c r="I569" s="147"/>
      <c r="L569" s="33"/>
      <c r="M569" s="148"/>
      <c r="T569" s="54"/>
      <c r="AT569" s="18" t="s">
        <v>177</v>
      </c>
      <c r="AU569" s="18" t="s">
        <v>90</v>
      </c>
    </row>
    <row r="570" spans="2:51" s="12" customFormat="1" ht="11.25">
      <c r="B570" s="149"/>
      <c r="D570" s="150" t="s">
        <v>179</v>
      </c>
      <c r="E570" s="151" t="s">
        <v>19</v>
      </c>
      <c r="F570" s="152" t="s">
        <v>1065</v>
      </c>
      <c r="H570" s="151" t="s">
        <v>19</v>
      </c>
      <c r="I570" s="153"/>
      <c r="L570" s="149"/>
      <c r="M570" s="154"/>
      <c r="T570" s="155"/>
      <c r="AT570" s="151" t="s">
        <v>179</v>
      </c>
      <c r="AU570" s="151" t="s">
        <v>90</v>
      </c>
      <c r="AV570" s="12" t="s">
        <v>82</v>
      </c>
      <c r="AW570" s="12" t="s">
        <v>35</v>
      </c>
      <c r="AX570" s="12" t="s">
        <v>74</v>
      </c>
      <c r="AY570" s="151" t="s">
        <v>167</v>
      </c>
    </row>
    <row r="571" spans="2:51" s="12" customFormat="1" ht="11.25">
      <c r="B571" s="149"/>
      <c r="D571" s="150" t="s">
        <v>179</v>
      </c>
      <c r="E571" s="151" t="s">
        <v>19</v>
      </c>
      <c r="F571" s="152" t="s">
        <v>1066</v>
      </c>
      <c r="H571" s="151" t="s">
        <v>19</v>
      </c>
      <c r="I571" s="153"/>
      <c r="L571" s="149"/>
      <c r="M571" s="154"/>
      <c r="T571" s="155"/>
      <c r="AT571" s="151" t="s">
        <v>179</v>
      </c>
      <c r="AU571" s="151" t="s">
        <v>90</v>
      </c>
      <c r="AV571" s="12" t="s">
        <v>82</v>
      </c>
      <c r="AW571" s="12" t="s">
        <v>35</v>
      </c>
      <c r="AX571" s="12" t="s">
        <v>74</v>
      </c>
      <c r="AY571" s="151" t="s">
        <v>167</v>
      </c>
    </row>
    <row r="572" spans="2:51" s="13" customFormat="1" ht="11.25">
      <c r="B572" s="156"/>
      <c r="D572" s="150" t="s">
        <v>179</v>
      </c>
      <c r="E572" s="157" t="s">
        <v>19</v>
      </c>
      <c r="F572" s="158" t="s">
        <v>863</v>
      </c>
      <c r="H572" s="159">
        <v>427.966</v>
      </c>
      <c r="I572" s="160"/>
      <c r="L572" s="156"/>
      <c r="M572" s="161"/>
      <c r="T572" s="162"/>
      <c r="AT572" s="157" t="s">
        <v>179</v>
      </c>
      <c r="AU572" s="157" t="s">
        <v>90</v>
      </c>
      <c r="AV572" s="13" t="s">
        <v>90</v>
      </c>
      <c r="AW572" s="13" t="s">
        <v>35</v>
      </c>
      <c r="AX572" s="13" t="s">
        <v>74</v>
      </c>
      <c r="AY572" s="157" t="s">
        <v>167</v>
      </c>
    </row>
    <row r="573" spans="2:51" s="13" customFormat="1" ht="11.25">
      <c r="B573" s="156"/>
      <c r="D573" s="150" t="s">
        <v>179</v>
      </c>
      <c r="E573" s="157" t="s">
        <v>19</v>
      </c>
      <c r="F573" s="158" t="s">
        <v>864</v>
      </c>
      <c r="H573" s="159">
        <v>151.248</v>
      </c>
      <c r="I573" s="160"/>
      <c r="L573" s="156"/>
      <c r="M573" s="161"/>
      <c r="T573" s="162"/>
      <c r="AT573" s="157" t="s">
        <v>179</v>
      </c>
      <c r="AU573" s="157" t="s">
        <v>90</v>
      </c>
      <c r="AV573" s="13" t="s">
        <v>90</v>
      </c>
      <c r="AW573" s="13" t="s">
        <v>35</v>
      </c>
      <c r="AX573" s="13" t="s">
        <v>74</v>
      </c>
      <c r="AY573" s="157" t="s">
        <v>167</v>
      </c>
    </row>
    <row r="574" spans="2:51" s="13" customFormat="1" ht="11.25">
      <c r="B574" s="156"/>
      <c r="D574" s="150" t="s">
        <v>179</v>
      </c>
      <c r="E574" s="157" t="s">
        <v>19</v>
      </c>
      <c r="F574" s="158" t="s">
        <v>865</v>
      </c>
      <c r="H574" s="159">
        <v>13.414</v>
      </c>
      <c r="I574" s="160"/>
      <c r="L574" s="156"/>
      <c r="M574" s="161"/>
      <c r="T574" s="162"/>
      <c r="AT574" s="157" t="s">
        <v>179</v>
      </c>
      <c r="AU574" s="157" t="s">
        <v>90</v>
      </c>
      <c r="AV574" s="13" t="s">
        <v>90</v>
      </c>
      <c r="AW574" s="13" t="s">
        <v>35</v>
      </c>
      <c r="AX574" s="13" t="s">
        <v>74</v>
      </c>
      <c r="AY574" s="157" t="s">
        <v>167</v>
      </c>
    </row>
    <row r="575" spans="2:51" s="12" customFormat="1" ht="11.25">
      <c r="B575" s="149"/>
      <c r="D575" s="150" t="s">
        <v>179</v>
      </c>
      <c r="E575" s="151" t="s">
        <v>19</v>
      </c>
      <c r="F575" s="152" t="s">
        <v>866</v>
      </c>
      <c r="H575" s="151" t="s">
        <v>19</v>
      </c>
      <c r="I575" s="153"/>
      <c r="L575" s="149"/>
      <c r="M575" s="154"/>
      <c r="T575" s="155"/>
      <c r="AT575" s="151" t="s">
        <v>179</v>
      </c>
      <c r="AU575" s="151" t="s">
        <v>90</v>
      </c>
      <c r="AV575" s="12" t="s">
        <v>82</v>
      </c>
      <c r="AW575" s="12" t="s">
        <v>35</v>
      </c>
      <c r="AX575" s="12" t="s">
        <v>74</v>
      </c>
      <c r="AY575" s="151" t="s">
        <v>167</v>
      </c>
    </row>
    <row r="576" spans="2:51" s="12" customFormat="1" ht="11.25">
      <c r="B576" s="149"/>
      <c r="D576" s="150" t="s">
        <v>179</v>
      </c>
      <c r="E576" s="151" t="s">
        <v>19</v>
      </c>
      <c r="F576" s="152" t="s">
        <v>867</v>
      </c>
      <c r="H576" s="151" t="s">
        <v>19</v>
      </c>
      <c r="I576" s="153"/>
      <c r="L576" s="149"/>
      <c r="M576" s="154"/>
      <c r="T576" s="155"/>
      <c r="AT576" s="151" t="s">
        <v>179</v>
      </c>
      <c r="AU576" s="151" t="s">
        <v>90</v>
      </c>
      <c r="AV576" s="12" t="s">
        <v>82</v>
      </c>
      <c r="AW576" s="12" t="s">
        <v>35</v>
      </c>
      <c r="AX576" s="12" t="s">
        <v>74</v>
      </c>
      <c r="AY576" s="151" t="s">
        <v>167</v>
      </c>
    </row>
    <row r="577" spans="2:51" s="13" customFormat="1" ht="11.25">
      <c r="B577" s="156"/>
      <c r="D577" s="150" t="s">
        <v>179</v>
      </c>
      <c r="E577" s="157" t="s">
        <v>19</v>
      </c>
      <c r="F577" s="158" t="s">
        <v>868</v>
      </c>
      <c r="H577" s="159">
        <v>-61.845</v>
      </c>
      <c r="I577" s="160"/>
      <c r="L577" s="156"/>
      <c r="M577" s="161"/>
      <c r="T577" s="162"/>
      <c r="AT577" s="157" t="s">
        <v>179</v>
      </c>
      <c r="AU577" s="157" t="s">
        <v>90</v>
      </c>
      <c r="AV577" s="13" t="s">
        <v>90</v>
      </c>
      <c r="AW577" s="13" t="s">
        <v>35</v>
      </c>
      <c r="AX577" s="13" t="s">
        <v>74</v>
      </c>
      <c r="AY577" s="157" t="s">
        <v>167</v>
      </c>
    </row>
    <row r="578" spans="2:51" s="13" customFormat="1" ht="11.25">
      <c r="B578" s="156"/>
      <c r="D578" s="150" t="s">
        <v>179</v>
      </c>
      <c r="E578" s="157" t="s">
        <v>19</v>
      </c>
      <c r="F578" s="158" t="s">
        <v>579</v>
      </c>
      <c r="H578" s="159">
        <v>-8.37</v>
      </c>
      <c r="I578" s="160"/>
      <c r="L578" s="156"/>
      <c r="M578" s="161"/>
      <c r="T578" s="162"/>
      <c r="AT578" s="157" t="s">
        <v>179</v>
      </c>
      <c r="AU578" s="157" t="s">
        <v>90</v>
      </c>
      <c r="AV578" s="13" t="s">
        <v>90</v>
      </c>
      <c r="AW578" s="13" t="s">
        <v>35</v>
      </c>
      <c r="AX578" s="13" t="s">
        <v>74</v>
      </c>
      <c r="AY578" s="157" t="s">
        <v>167</v>
      </c>
    </row>
    <row r="579" spans="2:51" s="13" customFormat="1" ht="11.25">
      <c r="B579" s="156"/>
      <c r="D579" s="150" t="s">
        <v>179</v>
      </c>
      <c r="E579" s="157" t="s">
        <v>19</v>
      </c>
      <c r="F579" s="158" t="s">
        <v>582</v>
      </c>
      <c r="H579" s="159">
        <v>-3.457</v>
      </c>
      <c r="I579" s="160"/>
      <c r="L579" s="156"/>
      <c r="M579" s="161"/>
      <c r="T579" s="162"/>
      <c r="AT579" s="157" t="s">
        <v>179</v>
      </c>
      <c r="AU579" s="157" t="s">
        <v>90</v>
      </c>
      <c r="AV579" s="13" t="s">
        <v>90</v>
      </c>
      <c r="AW579" s="13" t="s">
        <v>35</v>
      </c>
      <c r="AX579" s="13" t="s">
        <v>74</v>
      </c>
      <c r="AY579" s="157" t="s">
        <v>167</v>
      </c>
    </row>
    <row r="580" spans="2:51" s="12" customFormat="1" ht="11.25">
      <c r="B580" s="149"/>
      <c r="D580" s="150" t="s">
        <v>179</v>
      </c>
      <c r="E580" s="151" t="s">
        <v>19</v>
      </c>
      <c r="F580" s="152" t="s">
        <v>869</v>
      </c>
      <c r="H580" s="151" t="s">
        <v>19</v>
      </c>
      <c r="I580" s="153"/>
      <c r="L580" s="149"/>
      <c r="M580" s="154"/>
      <c r="T580" s="155"/>
      <c r="AT580" s="151" t="s">
        <v>179</v>
      </c>
      <c r="AU580" s="151" t="s">
        <v>90</v>
      </c>
      <c r="AV580" s="12" t="s">
        <v>82</v>
      </c>
      <c r="AW580" s="12" t="s">
        <v>35</v>
      </c>
      <c r="AX580" s="12" t="s">
        <v>74</v>
      </c>
      <c r="AY580" s="151" t="s">
        <v>167</v>
      </c>
    </row>
    <row r="581" spans="2:51" s="13" customFormat="1" ht="11.25">
      <c r="B581" s="156"/>
      <c r="D581" s="150" t="s">
        <v>179</v>
      </c>
      <c r="E581" s="157" t="s">
        <v>19</v>
      </c>
      <c r="F581" s="158" t="s">
        <v>577</v>
      </c>
      <c r="H581" s="159">
        <v>-5.232</v>
      </c>
      <c r="I581" s="160"/>
      <c r="L581" s="156"/>
      <c r="M581" s="161"/>
      <c r="T581" s="162"/>
      <c r="AT581" s="157" t="s">
        <v>179</v>
      </c>
      <c r="AU581" s="157" t="s">
        <v>90</v>
      </c>
      <c r="AV581" s="13" t="s">
        <v>90</v>
      </c>
      <c r="AW581" s="13" t="s">
        <v>35</v>
      </c>
      <c r="AX581" s="13" t="s">
        <v>74</v>
      </c>
      <c r="AY581" s="157" t="s">
        <v>167</v>
      </c>
    </row>
    <row r="582" spans="2:51" s="13" customFormat="1" ht="11.25">
      <c r="B582" s="156"/>
      <c r="D582" s="150" t="s">
        <v>179</v>
      </c>
      <c r="E582" s="157" t="s">
        <v>19</v>
      </c>
      <c r="F582" s="158" t="s">
        <v>580</v>
      </c>
      <c r="H582" s="159">
        <v>-21.984</v>
      </c>
      <c r="I582" s="160"/>
      <c r="L582" s="156"/>
      <c r="M582" s="161"/>
      <c r="T582" s="162"/>
      <c r="AT582" s="157" t="s">
        <v>179</v>
      </c>
      <c r="AU582" s="157" t="s">
        <v>90</v>
      </c>
      <c r="AV582" s="13" t="s">
        <v>90</v>
      </c>
      <c r="AW582" s="13" t="s">
        <v>35</v>
      </c>
      <c r="AX582" s="13" t="s">
        <v>74</v>
      </c>
      <c r="AY582" s="157" t="s">
        <v>167</v>
      </c>
    </row>
    <row r="583" spans="2:51" s="13" customFormat="1" ht="11.25">
      <c r="B583" s="156"/>
      <c r="D583" s="150" t="s">
        <v>179</v>
      </c>
      <c r="E583" s="157" t="s">
        <v>19</v>
      </c>
      <c r="F583" s="158" t="s">
        <v>870</v>
      </c>
      <c r="H583" s="159">
        <v>-21.984</v>
      </c>
      <c r="I583" s="160"/>
      <c r="L583" s="156"/>
      <c r="M583" s="161"/>
      <c r="T583" s="162"/>
      <c r="AT583" s="157" t="s">
        <v>179</v>
      </c>
      <c r="AU583" s="157" t="s">
        <v>90</v>
      </c>
      <c r="AV583" s="13" t="s">
        <v>90</v>
      </c>
      <c r="AW583" s="13" t="s">
        <v>35</v>
      </c>
      <c r="AX583" s="13" t="s">
        <v>74</v>
      </c>
      <c r="AY583" s="157" t="s">
        <v>167</v>
      </c>
    </row>
    <row r="584" spans="2:51" s="15" customFormat="1" ht="11.25">
      <c r="B584" s="173"/>
      <c r="D584" s="150" t="s">
        <v>179</v>
      </c>
      <c r="E584" s="174" t="s">
        <v>19</v>
      </c>
      <c r="F584" s="175" t="s">
        <v>536</v>
      </c>
      <c r="H584" s="176">
        <v>469.756</v>
      </c>
      <c r="I584" s="177"/>
      <c r="L584" s="173"/>
      <c r="M584" s="178"/>
      <c r="T584" s="179"/>
      <c r="AT584" s="174" t="s">
        <v>179</v>
      </c>
      <c r="AU584" s="174" t="s">
        <v>90</v>
      </c>
      <c r="AV584" s="15" t="s">
        <v>103</v>
      </c>
      <c r="AW584" s="15" t="s">
        <v>35</v>
      </c>
      <c r="AX584" s="15" t="s">
        <v>74</v>
      </c>
      <c r="AY584" s="174" t="s">
        <v>167</v>
      </c>
    </row>
    <row r="585" spans="2:51" s="12" customFormat="1" ht="11.25">
      <c r="B585" s="149"/>
      <c r="D585" s="150" t="s">
        <v>179</v>
      </c>
      <c r="E585" s="151" t="s">
        <v>19</v>
      </c>
      <c r="F585" s="152" t="s">
        <v>1067</v>
      </c>
      <c r="H585" s="151" t="s">
        <v>19</v>
      </c>
      <c r="I585" s="153"/>
      <c r="L585" s="149"/>
      <c r="M585" s="154"/>
      <c r="T585" s="155"/>
      <c r="AT585" s="151" t="s">
        <v>179</v>
      </c>
      <c r="AU585" s="151" t="s">
        <v>90</v>
      </c>
      <c r="AV585" s="12" t="s">
        <v>82</v>
      </c>
      <c r="AW585" s="12" t="s">
        <v>35</v>
      </c>
      <c r="AX585" s="12" t="s">
        <v>74</v>
      </c>
      <c r="AY585" s="151" t="s">
        <v>167</v>
      </c>
    </row>
    <row r="586" spans="2:51" s="13" customFormat="1" ht="11.25">
      <c r="B586" s="156"/>
      <c r="D586" s="150" t="s">
        <v>179</v>
      </c>
      <c r="E586" s="157" t="s">
        <v>19</v>
      </c>
      <c r="F586" s="158" t="s">
        <v>1068</v>
      </c>
      <c r="H586" s="159">
        <v>466.731</v>
      </c>
      <c r="I586" s="160"/>
      <c r="L586" s="156"/>
      <c r="M586" s="161"/>
      <c r="T586" s="162"/>
      <c r="AT586" s="157" t="s">
        <v>179</v>
      </c>
      <c r="AU586" s="157" t="s">
        <v>90</v>
      </c>
      <c r="AV586" s="13" t="s">
        <v>90</v>
      </c>
      <c r="AW586" s="13" t="s">
        <v>35</v>
      </c>
      <c r="AX586" s="13" t="s">
        <v>74</v>
      </c>
      <c r="AY586" s="157" t="s">
        <v>167</v>
      </c>
    </row>
    <row r="587" spans="2:51" s="13" customFormat="1" ht="11.25">
      <c r="B587" s="156"/>
      <c r="D587" s="150" t="s">
        <v>179</v>
      </c>
      <c r="E587" s="157" t="s">
        <v>19</v>
      </c>
      <c r="F587" s="158" t="s">
        <v>1069</v>
      </c>
      <c r="H587" s="159">
        <v>164.948</v>
      </c>
      <c r="I587" s="160"/>
      <c r="L587" s="156"/>
      <c r="M587" s="161"/>
      <c r="T587" s="162"/>
      <c r="AT587" s="157" t="s">
        <v>179</v>
      </c>
      <c r="AU587" s="157" t="s">
        <v>90</v>
      </c>
      <c r="AV587" s="13" t="s">
        <v>90</v>
      </c>
      <c r="AW587" s="13" t="s">
        <v>35</v>
      </c>
      <c r="AX587" s="13" t="s">
        <v>74</v>
      </c>
      <c r="AY587" s="157" t="s">
        <v>167</v>
      </c>
    </row>
    <row r="588" spans="2:51" s="13" customFormat="1" ht="11.25">
      <c r="B588" s="156"/>
      <c r="D588" s="150" t="s">
        <v>179</v>
      </c>
      <c r="E588" s="157" t="s">
        <v>19</v>
      </c>
      <c r="F588" s="158" t="s">
        <v>865</v>
      </c>
      <c r="H588" s="159">
        <v>13.414</v>
      </c>
      <c r="I588" s="160"/>
      <c r="L588" s="156"/>
      <c r="M588" s="161"/>
      <c r="T588" s="162"/>
      <c r="AT588" s="157" t="s">
        <v>179</v>
      </c>
      <c r="AU588" s="157" t="s">
        <v>90</v>
      </c>
      <c r="AV588" s="13" t="s">
        <v>90</v>
      </c>
      <c r="AW588" s="13" t="s">
        <v>35</v>
      </c>
      <c r="AX588" s="13" t="s">
        <v>74</v>
      </c>
      <c r="AY588" s="157" t="s">
        <v>167</v>
      </c>
    </row>
    <row r="589" spans="2:51" s="12" customFormat="1" ht="11.25">
      <c r="B589" s="149"/>
      <c r="D589" s="150" t="s">
        <v>179</v>
      </c>
      <c r="E589" s="151" t="s">
        <v>19</v>
      </c>
      <c r="F589" s="152" t="s">
        <v>866</v>
      </c>
      <c r="H589" s="151" t="s">
        <v>19</v>
      </c>
      <c r="I589" s="153"/>
      <c r="L589" s="149"/>
      <c r="M589" s="154"/>
      <c r="T589" s="155"/>
      <c r="AT589" s="151" t="s">
        <v>179</v>
      </c>
      <c r="AU589" s="151" t="s">
        <v>90</v>
      </c>
      <c r="AV589" s="12" t="s">
        <v>82</v>
      </c>
      <c r="AW589" s="12" t="s">
        <v>35</v>
      </c>
      <c r="AX589" s="12" t="s">
        <v>74</v>
      </c>
      <c r="AY589" s="151" t="s">
        <v>167</v>
      </c>
    </row>
    <row r="590" spans="2:51" s="12" customFormat="1" ht="11.25">
      <c r="B590" s="149"/>
      <c r="D590" s="150" t="s">
        <v>179</v>
      </c>
      <c r="E590" s="151" t="s">
        <v>19</v>
      </c>
      <c r="F590" s="152" t="s">
        <v>867</v>
      </c>
      <c r="H590" s="151" t="s">
        <v>19</v>
      </c>
      <c r="I590" s="153"/>
      <c r="L590" s="149"/>
      <c r="M590" s="154"/>
      <c r="T590" s="155"/>
      <c r="AT590" s="151" t="s">
        <v>179</v>
      </c>
      <c r="AU590" s="151" t="s">
        <v>90</v>
      </c>
      <c r="AV590" s="12" t="s">
        <v>82</v>
      </c>
      <c r="AW590" s="12" t="s">
        <v>35</v>
      </c>
      <c r="AX590" s="12" t="s">
        <v>74</v>
      </c>
      <c r="AY590" s="151" t="s">
        <v>167</v>
      </c>
    </row>
    <row r="591" spans="2:51" s="13" customFormat="1" ht="11.25">
      <c r="B591" s="156"/>
      <c r="D591" s="150" t="s">
        <v>179</v>
      </c>
      <c r="E591" s="157" t="s">
        <v>19</v>
      </c>
      <c r="F591" s="158" t="s">
        <v>868</v>
      </c>
      <c r="H591" s="159">
        <v>-61.845</v>
      </c>
      <c r="I591" s="160"/>
      <c r="L591" s="156"/>
      <c r="M591" s="161"/>
      <c r="T591" s="162"/>
      <c r="AT591" s="157" t="s">
        <v>179</v>
      </c>
      <c r="AU591" s="157" t="s">
        <v>90</v>
      </c>
      <c r="AV591" s="13" t="s">
        <v>90</v>
      </c>
      <c r="AW591" s="13" t="s">
        <v>35</v>
      </c>
      <c r="AX591" s="13" t="s">
        <v>74</v>
      </c>
      <c r="AY591" s="157" t="s">
        <v>167</v>
      </c>
    </row>
    <row r="592" spans="2:51" s="13" customFormat="1" ht="11.25">
      <c r="B592" s="156"/>
      <c r="D592" s="150" t="s">
        <v>179</v>
      </c>
      <c r="E592" s="157" t="s">
        <v>19</v>
      </c>
      <c r="F592" s="158" t="s">
        <v>579</v>
      </c>
      <c r="H592" s="159">
        <v>-8.37</v>
      </c>
      <c r="I592" s="160"/>
      <c r="L592" s="156"/>
      <c r="M592" s="161"/>
      <c r="T592" s="162"/>
      <c r="AT592" s="157" t="s">
        <v>179</v>
      </c>
      <c r="AU592" s="157" t="s">
        <v>90</v>
      </c>
      <c r="AV592" s="13" t="s">
        <v>90</v>
      </c>
      <c r="AW592" s="13" t="s">
        <v>35</v>
      </c>
      <c r="AX592" s="13" t="s">
        <v>74</v>
      </c>
      <c r="AY592" s="157" t="s">
        <v>167</v>
      </c>
    </row>
    <row r="593" spans="2:51" s="13" customFormat="1" ht="11.25">
      <c r="B593" s="156"/>
      <c r="D593" s="150" t="s">
        <v>179</v>
      </c>
      <c r="E593" s="157" t="s">
        <v>19</v>
      </c>
      <c r="F593" s="158" t="s">
        <v>582</v>
      </c>
      <c r="H593" s="159">
        <v>-3.457</v>
      </c>
      <c r="I593" s="160"/>
      <c r="L593" s="156"/>
      <c r="M593" s="161"/>
      <c r="T593" s="162"/>
      <c r="AT593" s="157" t="s">
        <v>179</v>
      </c>
      <c r="AU593" s="157" t="s">
        <v>90</v>
      </c>
      <c r="AV593" s="13" t="s">
        <v>90</v>
      </c>
      <c r="AW593" s="13" t="s">
        <v>35</v>
      </c>
      <c r="AX593" s="13" t="s">
        <v>74</v>
      </c>
      <c r="AY593" s="157" t="s">
        <v>167</v>
      </c>
    </row>
    <row r="594" spans="2:51" s="12" customFormat="1" ht="11.25">
      <c r="B594" s="149"/>
      <c r="D594" s="150" t="s">
        <v>179</v>
      </c>
      <c r="E594" s="151" t="s">
        <v>19</v>
      </c>
      <c r="F594" s="152" t="s">
        <v>869</v>
      </c>
      <c r="H594" s="151" t="s">
        <v>19</v>
      </c>
      <c r="I594" s="153"/>
      <c r="L594" s="149"/>
      <c r="M594" s="154"/>
      <c r="T594" s="155"/>
      <c r="AT594" s="151" t="s">
        <v>179</v>
      </c>
      <c r="AU594" s="151" t="s">
        <v>90</v>
      </c>
      <c r="AV594" s="12" t="s">
        <v>82</v>
      </c>
      <c r="AW594" s="12" t="s">
        <v>35</v>
      </c>
      <c r="AX594" s="12" t="s">
        <v>74</v>
      </c>
      <c r="AY594" s="151" t="s">
        <v>167</v>
      </c>
    </row>
    <row r="595" spans="2:51" s="13" customFormat="1" ht="11.25">
      <c r="B595" s="156"/>
      <c r="D595" s="150" t="s">
        <v>179</v>
      </c>
      <c r="E595" s="157" t="s">
        <v>19</v>
      </c>
      <c r="F595" s="158" t="s">
        <v>577</v>
      </c>
      <c r="H595" s="159">
        <v>-5.232</v>
      </c>
      <c r="I595" s="160"/>
      <c r="L595" s="156"/>
      <c r="M595" s="161"/>
      <c r="T595" s="162"/>
      <c r="AT595" s="157" t="s">
        <v>179</v>
      </c>
      <c r="AU595" s="157" t="s">
        <v>90</v>
      </c>
      <c r="AV595" s="13" t="s">
        <v>90</v>
      </c>
      <c r="AW595" s="13" t="s">
        <v>35</v>
      </c>
      <c r="AX595" s="13" t="s">
        <v>74</v>
      </c>
      <c r="AY595" s="157" t="s">
        <v>167</v>
      </c>
    </row>
    <row r="596" spans="2:51" s="13" customFormat="1" ht="11.25">
      <c r="B596" s="156"/>
      <c r="D596" s="150" t="s">
        <v>179</v>
      </c>
      <c r="E596" s="157" t="s">
        <v>19</v>
      </c>
      <c r="F596" s="158" t="s">
        <v>580</v>
      </c>
      <c r="H596" s="159">
        <v>-21.984</v>
      </c>
      <c r="I596" s="160"/>
      <c r="L596" s="156"/>
      <c r="M596" s="161"/>
      <c r="T596" s="162"/>
      <c r="AT596" s="157" t="s">
        <v>179</v>
      </c>
      <c r="AU596" s="157" t="s">
        <v>90</v>
      </c>
      <c r="AV596" s="13" t="s">
        <v>90</v>
      </c>
      <c r="AW596" s="13" t="s">
        <v>35</v>
      </c>
      <c r="AX596" s="13" t="s">
        <v>74</v>
      </c>
      <c r="AY596" s="157" t="s">
        <v>167</v>
      </c>
    </row>
    <row r="597" spans="2:51" s="13" customFormat="1" ht="11.25">
      <c r="B597" s="156"/>
      <c r="D597" s="150" t="s">
        <v>179</v>
      </c>
      <c r="E597" s="157" t="s">
        <v>19</v>
      </c>
      <c r="F597" s="158" t="s">
        <v>870</v>
      </c>
      <c r="H597" s="159">
        <v>-21.984</v>
      </c>
      <c r="I597" s="160"/>
      <c r="L597" s="156"/>
      <c r="M597" s="161"/>
      <c r="T597" s="162"/>
      <c r="AT597" s="157" t="s">
        <v>179</v>
      </c>
      <c r="AU597" s="157" t="s">
        <v>90</v>
      </c>
      <c r="AV597" s="13" t="s">
        <v>90</v>
      </c>
      <c r="AW597" s="13" t="s">
        <v>35</v>
      </c>
      <c r="AX597" s="13" t="s">
        <v>74</v>
      </c>
      <c r="AY597" s="157" t="s">
        <v>167</v>
      </c>
    </row>
    <row r="598" spans="2:51" s="15" customFormat="1" ht="11.25">
      <c r="B598" s="173"/>
      <c r="D598" s="150" t="s">
        <v>179</v>
      </c>
      <c r="E598" s="174" t="s">
        <v>19</v>
      </c>
      <c r="F598" s="175" t="s">
        <v>536</v>
      </c>
      <c r="H598" s="176">
        <v>522.221</v>
      </c>
      <c r="I598" s="177"/>
      <c r="L598" s="173"/>
      <c r="M598" s="178"/>
      <c r="T598" s="179"/>
      <c r="AT598" s="174" t="s">
        <v>179</v>
      </c>
      <c r="AU598" s="174" t="s">
        <v>90</v>
      </c>
      <c r="AV598" s="15" t="s">
        <v>103</v>
      </c>
      <c r="AW598" s="15" t="s">
        <v>35</v>
      </c>
      <c r="AX598" s="15" t="s">
        <v>74</v>
      </c>
      <c r="AY598" s="174" t="s">
        <v>167</v>
      </c>
    </row>
    <row r="599" spans="2:51" s="12" customFormat="1" ht="11.25">
      <c r="B599" s="149"/>
      <c r="D599" s="150" t="s">
        <v>179</v>
      </c>
      <c r="E599" s="151" t="s">
        <v>19</v>
      </c>
      <c r="F599" s="152" t="s">
        <v>877</v>
      </c>
      <c r="H599" s="151" t="s">
        <v>19</v>
      </c>
      <c r="I599" s="153"/>
      <c r="L599" s="149"/>
      <c r="M599" s="154"/>
      <c r="T599" s="155"/>
      <c r="AT599" s="151" t="s">
        <v>179</v>
      </c>
      <c r="AU599" s="151" t="s">
        <v>90</v>
      </c>
      <c r="AV599" s="12" t="s">
        <v>82</v>
      </c>
      <c r="AW599" s="12" t="s">
        <v>35</v>
      </c>
      <c r="AX599" s="12" t="s">
        <v>74</v>
      </c>
      <c r="AY599" s="151" t="s">
        <v>167</v>
      </c>
    </row>
    <row r="600" spans="2:51" s="13" customFormat="1" ht="11.25">
      <c r="B600" s="156"/>
      <c r="D600" s="150" t="s">
        <v>179</v>
      </c>
      <c r="E600" s="157" t="s">
        <v>19</v>
      </c>
      <c r="F600" s="158" t="s">
        <v>976</v>
      </c>
      <c r="H600" s="159">
        <v>135.68</v>
      </c>
      <c r="I600" s="160"/>
      <c r="L600" s="156"/>
      <c r="M600" s="161"/>
      <c r="T600" s="162"/>
      <c r="AT600" s="157" t="s">
        <v>179</v>
      </c>
      <c r="AU600" s="157" t="s">
        <v>90</v>
      </c>
      <c r="AV600" s="13" t="s">
        <v>90</v>
      </c>
      <c r="AW600" s="13" t="s">
        <v>35</v>
      </c>
      <c r="AX600" s="13" t="s">
        <v>74</v>
      </c>
      <c r="AY600" s="157" t="s">
        <v>167</v>
      </c>
    </row>
    <row r="601" spans="2:51" s="14" customFormat="1" ht="11.25">
      <c r="B601" s="163"/>
      <c r="D601" s="150" t="s">
        <v>179</v>
      </c>
      <c r="E601" s="164" t="s">
        <v>19</v>
      </c>
      <c r="F601" s="165" t="s">
        <v>200</v>
      </c>
      <c r="H601" s="166">
        <v>1127.657</v>
      </c>
      <c r="I601" s="167"/>
      <c r="L601" s="163"/>
      <c r="M601" s="168"/>
      <c r="T601" s="169"/>
      <c r="AT601" s="164" t="s">
        <v>179</v>
      </c>
      <c r="AU601" s="164" t="s">
        <v>90</v>
      </c>
      <c r="AV601" s="14" t="s">
        <v>175</v>
      </c>
      <c r="AW601" s="14" t="s">
        <v>35</v>
      </c>
      <c r="AX601" s="14" t="s">
        <v>82</v>
      </c>
      <c r="AY601" s="164" t="s">
        <v>167</v>
      </c>
    </row>
    <row r="602" spans="2:65" s="1" customFormat="1" ht="16.5" customHeight="1">
      <c r="B602" s="33"/>
      <c r="C602" s="180" t="s">
        <v>1070</v>
      </c>
      <c r="D602" s="180" t="s">
        <v>587</v>
      </c>
      <c r="E602" s="181" t="s">
        <v>1071</v>
      </c>
      <c r="F602" s="182" t="s">
        <v>1072</v>
      </c>
      <c r="G602" s="183" t="s">
        <v>173</v>
      </c>
      <c r="H602" s="184">
        <v>1184.04</v>
      </c>
      <c r="I602" s="185"/>
      <c r="J602" s="186">
        <f>ROUND(I602*H602,2)</f>
        <v>0</v>
      </c>
      <c r="K602" s="182" t="s">
        <v>174</v>
      </c>
      <c r="L602" s="187"/>
      <c r="M602" s="188" t="s">
        <v>19</v>
      </c>
      <c r="N602" s="189" t="s">
        <v>46</v>
      </c>
      <c r="P602" s="141">
        <f>O602*H602</f>
        <v>0</v>
      </c>
      <c r="Q602" s="141">
        <v>0.018</v>
      </c>
      <c r="R602" s="141">
        <f>Q602*H602</f>
        <v>21.31272</v>
      </c>
      <c r="S602" s="141">
        <v>0</v>
      </c>
      <c r="T602" s="142">
        <f>S602*H602</f>
        <v>0</v>
      </c>
      <c r="AR602" s="143" t="s">
        <v>437</v>
      </c>
      <c r="AT602" s="143" t="s">
        <v>587</v>
      </c>
      <c r="AU602" s="143" t="s">
        <v>90</v>
      </c>
      <c r="AY602" s="18" t="s">
        <v>167</v>
      </c>
      <c r="BE602" s="144">
        <f>IF(N602="základní",J602,0)</f>
        <v>0</v>
      </c>
      <c r="BF602" s="144">
        <f>IF(N602="snížená",J602,0)</f>
        <v>0</v>
      </c>
      <c r="BG602" s="144">
        <f>IF(N602="zákl. přenesená",J602,0)</f>
        <v>0</v>
      </c>
      <c r="BH602" s="144">
        <f>IF(N602="sníž. přenesená",J602,0)</f>
        <v>0</v>
      </c>
      <c r="BI602" s="144">
        <f>IF(N602="nulová",J602,0)</f>
        <v>0</v>
      </c>
      <c r="BJ602" s="18" t="s">
        <v>90</v>
      </c>
      <c r="BK602" s="144">
        <f>ROUND(I602*H602,2)</f>
        <v>0</v>
      </c>
      <c r="BL602" s="18" t="s">
        <v>309</v>
      </c>
      <c r="BM602" s="143" t="s">
        <v>1073</v>
      </c>
    </row>
    <row r="603" spans="2:51" s="13" customFormat="1" ht="11.25">
      <c r="B603" s="156"/>
      <c r="D603" s="150" t="s">
        <v>179</v>
      </c>
      <c r="F603" s="158" t="s">
        <v>1074</v>
      </c>
      <c r="H603" s="159">
        <v>1184.04</v>
      </c>
      <c r="I603" s="160"/>
      <c r="L603" s="156"/>
      <c r="M603" s="161"/>
      <c r="T603" s="162"/>
      <c r="AT603" s="157" t="s">
        <v>179</v>
      </c>
      <c r="AU603" s="157" t="s">
        <v>90</v>
      </c>
      <c r="AV603" s="13" t="s">
        <v>90</v>
      </c>
      <c r="AW603" s="13" t="s">
        <v>4</v>
      </c>
      <c r="AX603" s="13" t="s">
        <v>82</v>
      </c>
      <c r="AY603" s="157" t="s">
        <v>167</v>
      </c>
    </row>
    <row r="604" spans="2:65" s="1" customFormat="1" ht="21.75" customHeight="1">
      <c r="B604" s="33"/>
      <c r="C604" s="132" t="s">
        <v>1075</v>
      </c>
      <c r="D604" s="132" t="s">
        <v>170</v>
      </c>
      <c r="E604" s="133" t="s">
        <v>1076</v>
      </c>
      <c r="F604" s="134" t="s">
        <v>1077</v>
      </c>
      <c r="G604" s="135" t="s">
        <v>173</v>
      </c>
      <c r="H604" s="136">
        <v>289.4</v>
      </c>
      <c r="I604" s="137"/>
      <c r="J604" s="138">
        <f>ROUND(I604*H604,2)</f>
        <v>0</v>
      </c>
      <c r="K604" s="134" t="s">
        <v>174</v>
      </c>
      <c r="L604" s="33"/>
      <c r="M604" s="139" t="s">
        <v>19</v>
      </c>
      <c r="N604" s="140" t="s">
        <v>46</v>
      </c>
      <c r="P604" s="141">
        <f>O604*H604</f>
        <v>0</v>
      </c>
      <c r="Q604" s="141">
        <v>0.00035</v>
      </c>
      <c r="R604" s="141">
        <f>Q604*H604</f>
        <v>0.10128999999999999</v>
      </c>
      <c r="S604" s="141">
        <v>0</v>
      </c>
      <c r="T604" s="142">
        <f>S604*H604</f>
        <v>0</v>
      </c>
      <c r="AR604" s="143" t="s">
        <v>309</v>
      </c>
      <c r="AT604" s="143" t="s">
        <v>170</v>
      </c>
      <c r="AU604" s="143" t="s">
        <v>90</v>
      </c>
      <c r="AY604" s="18" t="s">
        <v>167</v>
      </c>
      <c r="BE604" s="144">
        <f>IF(N604="základní",J604,0)</f>
        <v>0</v>
      </c>
      <c r="BF604" s="144">
        <f>IF(N604="snížená",J604,0)</f>
        <v>0</v>
      </c>
      <c r="BG604" s="144">
        <f>IF(N604="zákl. přenesená",J604,0)</f>
        <v>0</v>
      </c>
      <c r="BH604" s="144">
        <f>IF(N604="sníž. přenesená",J604,0)</f>
        <v>0</v>
      </c>
      <c r="BI604" s="144">
        <f>IF(N604="nulová",J604,0)</f>
        <v>0</v>
      </c>
      <c r="BJ604" s="18" t="s">
        <v>90</v>
      </c>
      <c r="BK604" s="144">
        <f>ROUND(I604*H604,2)</f>
        <v>0</v>
      </c>
      <c r="BL604" s="18" t="s">
        <v>309</v>
      </c>
      <c r="BM604" s="143" t="s">
        <v>1078</v>
      </c>
    </row>
    <row r="605" spans="2:47" s="1" customFormat="1" ht="11.25">
      <c r="B605" s="33"/>
      <c r="D605" s="145" t="s">
        <v>177</v>
      </c>
      <c r="F605" s="146" t="s">
        <v>1079</v>
      </c>
      <c r="I605" s="147"/>
      <c r="L605" s="33"/>
      <c r="M605" s="148"/>
      <c r="T605" s="54"/>
      <c r="AT605" s="18" t="s">
        <v>177</v>
      </c>
      <c r="AU605" s="18" t="s">
        <v>90</v>
      </c>
    </row>
    <row r="606" spans="2:51" s="13" customFormat="1" ht="11.25">
      <c r="B606" s="156"/>
      <c r="D606" s="150" t="s">
        <v>179</v>
      </c>
      <c r="E606" s="157" t="s">
        <v>19</v>
      </c>
      <c r="F606" s="158" t="s">
        <v>890</v>
      </c>
      <c r="H606" s="159">
        <v>289.4</v>
      </c>
      <c r="I606" s="160"/>
      <c r="L606" s="156"/>
      <c r="M606" s="161"/>
      <c r="T606" s="162"/>
      <c r="AT606" s="157" t="s">
        <v>179</v>
      </c>
      <c r="AU606" s="157" t="s">
        <v>90</v>
      </c>
      <c r="AV606" s="13" t="s">
        <v>90</v>
      </c>
      <c r="AW606" s="13" t="s">
        <v>35</v>
      </c>
      <c r="AX606" s="13" t="s">
        <v>74</v>
      </c>
      <c r="AY606" s="157" t="s">
        <v>167</v>
      </c>
    </row>
    <row r="607" spans="2:51" s="14" customFormat="1" ht="11.25">
      <c r="B607" s="163"/>
      <c r="D607" s="150" t="s">
        <v>179</v>
      </c>
      <c r="E607" s="164" t="s">
        <v>19</v>
      </c>
      <c r="F607" s="165" t="s">
        <v>200</v>
      </c>
      <c r="H607" s="166">
        <v>289.4</v>
      </c>
      <c r="I607" s="167"/>
      <c r="L607" s="163"/>
      <c r="M607" s="168"/>
      <c r="T607" s="169"/>
      <c r="AT607" s="164" t="s">
        <v>179</v>
      </c>
      <c r="AU607" s="164" t="s">
        <v>90</v>
      </c>
      <c r="AV607" s="14" t="s">
        <v>175</v>
      </c>
      <c r="AW607" s="14" t="s">
        <v>35</v>
      </c>
      <c r="AX607" s="14" t="s">
        <v>82</v>
      </c>
      <c r="AY607" s="164" t="s">
        <v>167</v>
      </c>
    </row>
    <row r="608" spans="2:65" s="1" customFormat="1" ht="16.5" customHeight="1">
      <c r="B608" s="33"/>
      <c r="C608" s="180" t="s">
        <v>1080</v>
      </c>
      <c r="D608" s="180" t="s">
        <v>587</v>
      </c>
      <c r="E608" s="181" t="s">
        <v>1081</v>
      </c>
      <c r="F608" s="182" t="s">
        <v>1082</v>
      </c>
      <c r="G608" s="183" t="s">
        <v>173</v>
      </c>
      <c r="H608" s="184">
        <v>1215.48</v>
      </c>
      <c r="I608" s="185"/>
      <c r="J608" s="186">
        <f>ROUND(I608*H608,2)</f>
        <v>0</v>
      </c>
      <c r="K608" s="182" t="s">
        <v>174</v>
      </c>
      <c r="L608" s="187"/>
      <c r="M608" s="188" t="s">
        <v>19</v>
      </c>
      <c r="N608" s="189" t="s">
        <v>46</v>
      </c>
      <c r="P608" s="141">
        <f>O608*H608</f>
        <v>0</v>
      </c>
      <c r="Q608" s="141">
        <v>0.015</v>
      </c>
      <c r="R608" s="141">
        <f>Q608*H608</f>
        <v>18.2322</v>
      </c>
      <c r="S608" s="141">
        <v>0</v>
      </c>
      <c r="T608" s="142">
        <f>S608*H608</f>
        <v>0</v>
      </c>
      <c r="AR608" s="143" t="s">
        <v>437</v>
      </c>
      <c r="AT608" s="143" t="s">
        <v>587</v>
      </c>
      <c r="AU608" s="143" t="s">
        <v>90</v>
      </c>
      <c r="AY608" s="18" t="s">
        <v>167</v>
      </c>
      <c r="BE608" s="144">
        <f>IF(N608="základní",J608,0)</f>
        <v>0</v>
      </c>
      <c r="BF608" s="144">
        <f>IF(N608="snížená",J608,0)</f>
        <v>0</v>
      </c>
      <c r="BG608" s="144">
        <f>IF(N608="zákl. přenesená",J608,0)</f>
        <v>0</v>
      </c>
      <c r="BH608" s="144">
        <f>IF(N608="sníž. přenesená",J608,0)</f>
        <v>0</v>
      </c>
      <c r="BI608" s="144">
        <f>IF(N608="nulová",J608,0)</f>
        <v>0</v>
      </c>
      <c r="BJ608" s="18" t="s">
        <v>90</v>
      </c>
      <c r="BK608" s="144">
        <f>ROUND(I608*H608,2)</f>
        <v>0</v>
      </c>
      <c r="BL608" s="18" t="s">
        <v>309</v>
      </c>
      <c r="BM608" s="143" t="s">
        <v>1083</v>
      </c>
    </row>
    <row r="609" spans="2:51" s="13" customFormat="1" ht="11.25">
      <c r="B609" s="156"/>
      <c r="D609" s="150" t="s">
        <v>179</v>
      </c>
      <c r="F609" s="158" t="s">
        <v>1084</v>
      </c>
      <c r="H609" s="159">
        <v>1215.48</v>
      </c>
      <c r="I609" s="160"/>
      <c r="L609" s="156"/>
      <c r="M609" s="161"/>
      <c r="T609" s="162"/>
      <c r="AT609" s="157" t="s">
        <v>179</v>
      </c>
      <c r="AU609" s="157" t="s">
        <v>90</v>
      </c>
      <c r="AV609" s="13" t="s">
        <v>90</v>
      </c>
      <c r="AW609" s="13" t="s">
        <v>4</v>
      </c>
      <c r="AX609" s="13" t="s">
        <v>82</v>
      </c>
      <c r="AY609" s="157" t="s">
        <v>167</v>
      </c>
    </row>
    <row r="610" spans="2:65" s="1" customFormat="1" ht="37.9" customHeight="1">
      <c r="B610" s="33"/>
      <c r="C610" s="132" t="s">
        <v>1085</v>
      </c>
      <c r="D610" s="132" t="s">
        <v>170</v>
      </c>
      <c r="E610" s="133" t="s">
        <v>1086</v>
      </c>
      <c r="F610" s="134" t="s">
        <v>1087</v>
      </c>
      <c r="G610" s="135" t="s">
        <v>173</v>
      </c>
      <c r="H610" s="136">
        <v>429.58</v>
      </c>
      <c r="I610" s="137"/>
      <c r="J610" s="138">
        <f>ROUND(I610*H610,2)</f>
        <v>0</v>
      </c>
      <c r="K610" s="134" t="s">
        <v>174</v>
      </c>
      <c r="L610" s="33"/>
      <c r="M610" s="139" t="s">
        <v>19</v>
      </c>
      <c r="N610" s="140" t="s">
        <v>46</v>
      </c>
      <c r="P610" s="141">
        <f>O610*H610</f>
        <v>0</v>
      </c>
      <c r="Q610" s="141">
        <v>0.06155</v>
      </c>
      <c r="R610" s="141">
        <f>Q610*H610</f>
        <v>26.440649</v>
      </c>
      <c r="S610" s="141">
        <v>0</v>
      </c>
      <c r="T610" s="142">
        <f>S610*H610</f>
        <v>0</v>
      </c>
      <c r="AR610" s="143" t="s">
        <v>309</v>
      </c>
      <c r="AT610" s="143" t="s">
        <v>170</v>
      </c>
      <c r="AU610" s="143" t="s">
        <v>90</v>
      </c>
      <c r="AY610" s="18" t="s">
        <v>167</v>
      </c>
      <c r="BE610" s="144">
        <f>IF(N610="základní",J610,0)</f>
        <v>0</v>
      </c>
      <c r="BF610" s="144">
        <f>IF(N610="snížená",J610,0)</f>
        <v>0</v>
      </c>
      <c r="BG610" s="144">
        <f>IF(N610="zákl. přenesená",J610,0)</f>
        <v>0</v>
      </c>
      <c r="BH610" s="144">
        <f>IF(N610="sníž. přenesená",J610,0)</f>
        <v>0</v>
      </c>
      <c r="BI610" s="144">
        <f>IF(N610="nulová",J610,0)</f>
        <v>0</v>
      </c>
      <c r="BJ610" s="18" t="s">
        <v>90</v>
      </c>
      <c r="BK610" s="144">
        <f>ROUND(I610*H610,2)</f>
        <v>0</v>
      </c>
      <c r="BL610" s="18" t="s">
        <v>309</v>
      </c>
      <c r="BM610" s="143" t="s">
        <v>1088</v>
      </c>
    </row>
    <row r="611" spans="2:47" s="1" customFormat="1" ht="11.25">
      <c r="B611" s="33"/>
      <c r="D611" s="145" t="s">
        <v>177</v>
      </c>
      <c r="F611" s="146" t="s">
        <v>1089</v>
      </c>
      <c r="I611" s="147"/>
      <c r="L611" s="33"/>
      <c r="M611" s="148"/>
      <c r="T611" s="54"/>
      <c r="AT611" s="18" t="s">
        <v>177</v>
      </c>
      <c r="AU611" s="18" t="s">
        <v>90</v>
      </c>
    </row>
    <row r="612" spans="2:51" s="12" customFormat="1" ht="11.25">
      <c r="B612" s="149"/>
      <c r="D612" s="150" t="s">
        <v>179</v>
      </c>
      <c r="E612" s="151" t="s">
        <v>19</v>
      </c>
      <c r="F612" s="152" t="s">
        <v>1090</v>
      </c>
      <c r="H612" s="151" t="s">
        <v>19</v>
      </c>
      <c r="I612" s="153"/>
      <c r="L612" s="149"/>
      <c r="M612" s="154"/>
      <c r="T612" s="155"/>
      <c r="AT612" s="151" t="s">
        <v>179</v>
      </c>
      <c r="AU612" s="151" t="s">
        <v>90</v>
      </c>
      <c r="AV612" s="12" t="s">
        <v>82</v>
      </c>
      <c r="AW612" s="12" t="s">
        <v>35</v>
      </c>
      <c r="AX612" s="12" t="s">
        <v>74</v>
      </c>
      <c r="AY612" s="151" t="s">
        <v>167</v>
      </c>
    </row>
    <row r="613" spans="2:51" s="13" customFormat="1" ht="11.25">
      <c r="B613" s="156"/>
      <c r="D613" s="150" t="s">
        <v>179</v>
      </c>
      <c r="E613" s="157" t="s">
        <v>19</v>
      </c>
      <c r="F613" s="158" t="s">
        <v>1091</v>
      </c>
      <c r="H613" s="159">
        <v>90.914</v>
      </c>
      <c r="I613" s="160"/>
      <c r="L613" s="156"/>
      <c r="M613" s="161"/>
      <c r="T613" s="162"/>
      <c r="AT613" s="157" t="s">
        <v>179</v>
      </c>
      <c r="AU613" s="157" t="s">
        <v>90</v>
      </c>
      <c r="AV613" s="13" t="s">
        <v>90</v>
      </c>
      <c r="AW613" s="13" t="s">
        <v>35</v>
      </c>
      <c r="AX613" s="13" t="s">
        <v>74</v>
      </c>
      <c r="AY613" s="157" t="s">
        <v>167</v>
      </c>
    </row>
    <row r="614" spans="2:51" s="13" customFormat="1" ht="11.25">
      <c r="B614" s="156"/>
      <c r="D614" s="150" t="s">
        <v>179</v>
      </c>
      <c r="E614" s="157" t="s">
        <v>19</v>
      </c>
      <c r="F614" s="158" t="s">
        <v>1092</v>
      </c>
      <c r="H614" s="159">
        <v>65.412</v>
      </c>
      <c r="I614" s="160"/>
      <c r="L614" s="156"/>
      <c r="M614" s="161"/>
      <c r="T614" s="162"/>
      <c r="AT614" s="157" t="s">
        <v>179</v>
      </c>
      <c r="AU614" s="157" t="s">
        <v>90</v>
      </c>
      <c r="AV614" s="13" t="s">
        <v>90</v>
      </c>
      <c r="AW614" s="13" t="s">
        <v>35</v>
      </c>
      <c r="AX614" s="13" t="s">
        <v>74</v>
      </c>
      <c r="AY614" s="157" t="s">
        <v>167</v>
      </c>
    </row>
    <row r="615" spans="2:51" s="13" customFormat="1" ht="11.25">
      <c r="B615" s="156"/>
      <c r="D615" s="150" t="s">
        <v>179</v>
      </c>
      <c r="E615" s="157" t="s">
        <v>19</v>
      </c>
      <c r="F615" s="158" t="s">
        <v>1093</v>
      </c>
      <c r="H615" s="159">
        <v>83.352</v>
      </c>
      <c r="I615" s="160"/>
      <c r="L615" s="156"/>
      <c r="M615" s="161"/>
      <c r="T615" s="162"/>
      <c r="AT615" s="157" t="s">
        <v>179</v>
      </c>
      <c r="AU615" s="157" t="s">
        <v>90</v>
      </c>
      <c r="AV615" s="13" t="s">
        <v>90</v>
      </c>
      <c r="AW615" s="13" t="s">
        <v>35</v>
      </c>
      <c r="AX615" s="13" t="s">
        <v>74</v>
      </c>
      <c r="AY615" s="157" t="s">
        <v>167</v>
      </c>
    </row>
    <row r="616" spans="2:51" s="13" customFormat="1" ht="11.25">
      <c r="B616" s="156"/>
      <c r="D616" s="150" t="s">
        <v>179</v>
      </c>
      <c r="E616" s="157" t="s">
        <v>19</v>
      </c>
      <c r="F616" s="158" t="s">
        <v>1094</v>
      </c>
      <c r="H616" s="159">
        <v>27.324</v>
      </c>
      <c r="I616" s="160"/>
      <c r="L616" s="156"/>
      <c r="M616" s="161"/>
      <c r="T616" s="162"/>
      <c r="AT616" s="157" t="s">
        <v>179</v>
      </c>
      <c r="AU616" s="157" t="s">
        <v>90</v>
      </c>
      <c r="AV616" s="13" t="s">
        <v>90</v>
      </c>
      <c r="AW616" s="13" t="s">
        <v>35</v>
      </c>
      <c r="AX616" s="13" t="s">
        <v>74</v>
      </c>
      <c r="AY616" s="157" t="s">
        <v>167</v>
      </c>
    </row>
    <row r="617" spans="2:51" s="13" customFormat="1" ht="11.25">
      <c r="B617" s="156"/>
      <c r="D617" s="150" t="s">
        <v>179</v>
      </c>
      <c r="E617" s="157" t="s">
        <v>19</v>
      </c>
      <c r="F617" s="158" t="s">
        <v>1095</v>
      </c>
      <c r="H617" s="159">
        <v>36.805</v>
      </c>
      <c r="I617" s="160"/>
      <c r="L617" s="156"/>
      <c r="M617" s="161"/>
      <c r="T617" s="162"/>
      <c r="AT617" s="157" t="s">
        <v>179</v>
      </c>
      <c r="AU617" s="157" t="s">
        <v>90</v>
      </c>
      <c r="AV617" s="13" t="s">
        <v>90</v>
      </c>
      <c r="AW617" s="13" t="s">
        <v>35</v>
      </c>
      <c r="AX617" s="13" t="s">
        <v>74</v>
      </c>
      <c r="AY617" s="157" t="s">
        <v>167</v>
      </c>
    </row>
    <row r="618" spans="2:51" s="13" customFormat="1" ht="11.25">
      <c r="B618" s="156"/>
      <c r="D618" s="150" t="s">
        <v>179</v>
      </c>
      <c r="E618" s="157" t="s">
        <v>19</v>
      </c>
      <c r="F618" s="158" t="s">
        <v>1096</v>
      </c>
      <c r="H618" s="159">
        <v>53.102</v>
      </c>
      <c r="I618" s="160"/>
      <c r="L618" s="156"/>
      <c r="M618" s="161"/>
      <c r="T618" s="162"/>
      <c r="AT618" s="157" t="s">
        <v>179</v>
      </c>
      <c r="AU618" s="157" t="s">
        <v>90</v>
      </c>
      <c r="AV618" s="13" t="s">
        <v>90</v>
      </c>
      <c r="AW618" s="13" t="s">
        <v>35</v>
      </c>
      <c r="AX618" s="13" t="s">
        <v>74</v>
      </c>
      <c r="AY618" s="157" t="s">
        <v>167</v>
      </c>
    </row>
    <row r="619" spans="2:51" s="13" customFormat="1" ht="11.25">
      <c r="B619" s="156"/>
      <c r="D619" s="150" t="s">
        <v>179</v>
      </c>
      <c r="E619" s="157" t="s">
        <v>19</v>
      </c>
      <c r="F619" s="158" t="s">
        <v>1097</v>
      </c>
      <c r="H619" s="159">
        <v>72.671</v>
      </c>
      <c r="I619" s="160"/>
      <c r="L619" s="156"/>
      <c r="M619" s="161"/>
      <c r="T619" s="162"/>
      <c r="AT619" s="157" t="s">
        <v>179</v>
      </c>
      <c r="AU619" s="157" t="s">
        <v>90</v>
      </c>
      <c r="AV619" s="13" t="s">
        <v>90</v>
      </c>
      <c r="AW619" s="13" t="s">
        <v>35</v>
      </c>
      <c r="AX619" s="13" t="s">
        <v>74</v>
      </c>
      <c r="AY619" s="157" t="s">
        <v>167</v>
      </c>
    </row>
    <row r="620" spans="2:51" s="14" customFormat="1" ht="11.25">
      <c r="B620" s="163"/>
      <c r="D620" s="150" t="s">
        <v>179</v>
      </c>
      <c r="E620" s="164" t="s">
        <v>19</v>
      </c>
      <c r="F620" s="165" t="s">
        <v>200</v>
      </c>
      <c r="H620" s="166">
        <v>429.58</v>
      </c>
      <c r="I620" s="167"/>
      <c r="L620" s="163"/>
      <c r="M620" s="168"/>
      <c r="T620" s="169"/>
      <c r="AT620" s="164" t="s">
        <v>179</v>
      </c>
      <c r="AU620" s="164" t="s">
        <v>90</v>
      </c>
      <c r="AV620" s="14" t="s">
        <v>175</v>
      </c>
      <c r="AW620" s="14" t="s">
        <v>35</v>
      </c>
      <c r="AX620" s="14" t="s">
        <v>82</v>
      </c>
      <c r="AY620" s="164" t="s">
        <v>167</v>
      </c>
    </row>
    <row r="621" spans="2:65" s="1" customFormat="1" ht="33" customHeight="1">
      <c r="B621" s="33"/>
      <c r="C621" s="132" t="s">
        <v>1098</v>
      </c>
      <c r="D621" s="132" t="s">
        <v>170</v>
      </c>
      <c r="E621" s="133" t="s">
        <v>1099</v>
      </c>
      <c r="F621" s="134" t="s">
        <v>1100</v>
      </c>
      <c r="G621" s="135" t="s">
        <v>173</v>
      </c>
      <c r="H621" s="136">
        <v>210.385</v>
      </c>
      <c r="I621" s="137"/>
      <c r="J621" s="138">
        <f>ROUND(I621*H621,2)</f>
        <v>0</v>
      </c>
      <c r="K621" s="134" t="s">
        <v>19</v>
      </c>
      <c r="L621" s="33"/>
      <c r="M621" s="139" t="s">
        <v>19</v>
      </c>
      <c r="N621" s="140" t="s">
        <v>46</v>
      </c>
      <c r="P621" s="141">
        <f>O621*H621</f>
        <v>0</v>
      </c>
      <c r="Q621" s="141">
        <v>0.02618</v>
      </c>
      <c r="R621" s="141">
        <f>Q621*H621</f>
        <v>5.507879299999999</v>
      </c>
      <c r="S621" s="141">
        <v>0</v>
      </c>
      <c r="T621" s="142">
        <f>S621*H621</f>
        <v>0</v>
      </c>
      <c r="AR621" s="143" t="s">
        <v>309</v>
      </c>
      <c r="AT621" s="143" t="s">
        <v>170</v>
      </c>
      <c r="AU621" s="143" t="s">
        <v>90</v>
      </c>
      <c r="AY621" s="18" t="s">
        <v>167</v>
      </c>
      <c r="BE621" s="144">
        <f>IF(N621="základní",J621,0)</f>
        <v>0</v>
      </c>
      <c r="BF621" s="144">
        <f>IF(N621="snížená",J621,0)</f>
        <v>0</v>
      </c>
      <c r="BG621" s="144">
        <f>IF(N621="zákl. přenesená",J621,0)</f>
        <v>0</v>
      </c>
      <c r="BH621" s="144">
        <f>IF(N621="sníž. přenesená",J621,0)</f>
        <v>0</v>
      </c>
      <c r="BI621" s="144">
        <f>IF(N621="nulová",J621,0)</f>
        <v>0</v>
      </c>
      <c r="BJ621" s="18" t="s">
        <v>90</v>
      </c>
      <c r="BK621" s="144">
        <f>ROUND(I621*H621,2)</f>
        <v>0</v>
      </c>
      <c r="BL621" s="18" t="s">
        <v>309</v>
      </c>
      <c r="BM621" s="143" t="s">
        <v>1101</v>
      </c>
    </row>
    <row r="622" spans="2:51" s="12" customFormat="1" ht="11.25">
      <c r="B622" s="149"/>
      <c r="D622" s="150" t="s">
        <v>179</v>
      </c>
      <c r="E622" s="151" t="s">
        <v>19</v>
      </c>
      <c r="F622" s="152" t="s">
        <v>1102</v>
      </c>
      <c r="H622" s="151" t="s">
        <v>19</v>
      </c>
      <c r="I622" s="153"/>
      <c r="L622" s="149"/>
      <c r="M622" s="154"/>
      <c r="T622" s="155"/>
      <c r="AT622" s="151" t="s">
        <v>179</v>
      </c>
      <c r="AU622" s="151" t="s">
        <v>90</v>
      </c>
      <c r="AV622" s="12" t="s">
        <v>82</v>
      </c>
      <c r="AW622" s="12" t="s">
        <v>35</v>
      </c>
      <c r="AX622" s="12" t="s">
        <v>74</v>
      </c>
      <c r="AY622" s="151" t="s">
        <v>167</v>
      </c>
    </row>
    <row r="623" spans="2:51" s="13" customFormat="1" ht="11.25">
      <c r="B623" s="156"/>
      <c r="D623" s="150" t="s">
        <v>179</v>
      </c>
      <c r="E623" s="157" t="s">
        <v>19</v>
      </c>
      <c r="F623" s="158" t="s">
        <v>1103</v>
      </c>
      <c r="H623" s="159">
        <v>108.837</v>
      </c>
      <c r="I623" s="160"/>
      <c r="L623" s="156"/>
      <c r="M623" s="161"/>
      <c r="T623" s="162"/>
      <c r="AT623" s="157" t="s">
        <v>179</v>
      </c>
      <c r="AU623" s="157" t="s">
        <v>90</v>
      </c>
      <c r="AV623" s="13" t="s">
        <v>90</v>
      </c>
      <c r="AW623" s="13" t="s">
        <v>35</v>
      </c>
      <c r="AX623" s="13" t="s">
        <v>74</v>
      </c>
      <c r="AY623" s="157" t="s">
        <v>167</v>
      </c>
    </row>
    <row r="624" spans="2:51" s="13" customFormat="1" ht="11.25">
      <c r="B624" s="156"/>
      <c r="D624" s="150" t="s">
        <v>179</v>
      </c>
      <c r="E624" s="157" t="s">
        <v>19</v>
      </c>
      <c r="F624" s="158" t="s">
        <v>1104</v>
      </c>
      <c r="H624" s="159">
        <v>56.525</v>
      </c>
      <c r="I624" s="160"/>
      <c r="L624" s="156"/>
      <c r="M624" s="161"/>
      <c r="T624" s="162"/>
      <c r="AT624" s="157" t="s">
        <v>179</v>
      </c>
      <c r="AU624" s="157" t="s">
        <v>90</v>
      </c>
      <c r="AV624" s="13" t="s">
        <v>90</v>
      </c>
      <c r="AW624" s="13" t="s">
        <v>35</v>
      </c>
      <c r="AX624" s="13" t="s">
        <v>74</v>
      </c>
      <c r="AY624" s="157" t="s">
        <v>167</v>
      </c>
    </row>
    <row r="625" spans="2:51" s="13" customFormat="1" ht="11.25">
      <c r="B625" s="156"/>
      <c r="D625" s="150" t="s">
        <v>179</v>
      </c>
      <c r="E625" s="157" t="s">
        <v>19</v>
      </c>
      <c r="F625" s="158" t="s">
        <v>1105</v>
      </c>
      <c r="H625" s="159">
        <v>45.023</v>
      </c>
      <c r="I625" s="160"/>
      <c r="L625" s="156"/>
      <c r="M625" s="161"/>
      <c r="T625" s="162"/>
      <c r="AT625" s="157" t="s">
        <v>179</v>
      </c>
      <c r="AU625" s="157" t="s">
        <v>90</v>
      </c>
      <c r="AV625" s="13" t="s">
        <v>90</v>
      </c>
      <c r="AW625" s="13" t="s">
        <v>35</v>
      </c>
      <c r="AX625" s="13" t="s">
        <v>74</v>
      </c>
      <c r="AY625" s="157" t="s">
        <v>167</v>
      </c>
    </row>
    <row r="626" spans="2:51" s="14" customFormat="1" ht="11.25">
      <c r="B626" s="163"/>
      <c r="D626" s="150" t="s">
        <v>179</v>
      </c>
      <c r="E626" s="164" t="s">
        <v>19</v>
      </c>
      <c r="F626" s="165" t="s">
        <v>200</v>
      </c>
      <c r="H626" s="166">
        <v>210.385</v>
      </c>
      <c r="I626" s="167"/>
      <c r="L626" s="163"/>
      <c r="M626" s="168"/>
      <c r="T626" s="169"/>
      <c r="AT626" s="164" t="s">
        <v>179</v>
      </c>
      <c r="AU626" s="164" t="s">
        <v>90</v>
      </c>
      <c r="AV626" s="14" t="s">
        <v>175</v>
      </c>
      <c r="AW626" s="14" t="s">
        <v>35</v>
      </c>
      <c r="AX626" s="14" t="s">
        <v>82</v>
      </c>
      <c r="AY626" s="164" t="s">
        <v>167</v>
      </c>
    </row>
    <row r="627" spans="2:65" s="1" customFormat="1" ht="33" customHeight="1">
      <c r="B627" s="33"/>
      <c r="C627" s="132" t="s">
        <v>1106</v>
      </c>
      <c r="D627" s="132" t="s">
        <v>170</v>
      </c>
      <c r="E627" s="133" t="s">
        <v>1107</v>
      </c>
      <c r="F627" s="134" t="s">
        <v>1108</v>
      </c>
      <c r="G627" s="135" t="s">
        <v>173</v>
      </c>
      <c r="H627" s="136">
        <v>89.87</v>
      </c>
      <c r="I627" s="137"/>
      <c r="J627" s="138">
        <f>ROUND(I627*H627,2)</f>
        <v>0</v>
      </c>
      <c r="K627" s="134" t="s">
        <v>174</v>
      </c>
      <c r="L627" s="33"/>
      <c r="M627" s="139" t="s">
        <v>19</v>
      </c>
      <c r="N627" s="140" t="s">
        <v>46</v>
      </c>
      <c r="P627" s="141">
        <f>O627*H627</f>
        <v>0</v>
      </c>
      <c r="Q627" s="141">
        <v>0.02476</v>
      </c>
      <c r="R627" s="141">
        <f>Q627*H627</f>
        <v>2.2251812</v>
      </c>
      <c r="S627" s="141">
        <v>0</v>
      </c>
      <c r="T627" s="142">
        <f>S627*H627</f>
        <v>0</v>
      </c>
      <c r="AR627" s="143" t="s">
        <v>309</v>
      </c>
      <c r="AT627" s="143" t="s">
        <v>170</v>
      </c>
      <c r="AU627" s="143" t="s">
        <v>90</v>
      </c>
      <c r="AY627" s="18" t="s">
        <v>167</v>
      </c>
      <c r="BE627" s="144">
        <f>IF(N627="základní",J627,0)</f>
        <v>0</v>
      </c>
      <c r="BF627" s="144">
        <f>IF(N627="snížená",J627,0)</f>
        <v>0</v>
      </c>
      <c r="BG627" s="144">
        <f>IF(N627="zákl. přenesená",J627,0)</f>
        <v>0</v>
      </c>
      <c r="BH627" s="144">
        <f>IF(N627="sníž. přenesená",J627,0)</f>
        <v>0</v>
      </c>
      <c r="BI627" s="144">
        <f>IF(N627="nulová",J627,0)</f>
        <v>0</v>
      </c>
      <c r="BJ627" s="18" t="s">
        <v>90</v>
      </c>
      <c r="BK627" s="144">
        <f>ROUND(I627*H627,2)</f>
        <v>0</v>
      </c>
      <c r="BL627" s="18" t="s">
        <v>309</v>
      </c>
      <c r="BM627" s="143" t="s">
        <v>1109</v>
      </c>
    </row>
    <row r="628" spans="2:47" s="1" customFormat="1" ht="11.25">
      <c r="B628" s="33"/>
      <c r="D628" s="145" t="s">
        <v>177</v>
      </c>
      <c r="F628" s="146" t="s">
        <v>1110</v>
      </c>
      <c r="I628" s="147"/>
      <c r="L628" s="33"/>
      <c r="M628" s="148"/>
      <c r="T628" s="54"/>
      <c r="AT628" s="18" t="s">
        <v>177</v>
      </c>
      <c r="AU628" s="18" t="s">
        <v>90</v>
      </c>
    </row>
    <row r="629" spans="2:51" s="12" customFormat="1" ht="11.25">
      <c r="B629" s="149"/>
      <c r="D629" s="150" t="s">
        <v>179</v>
      </c>
      <c r="E629" s="151" t="s">
        <v>19</v>
      </c>
      <c r="F629" s="152" t="s">
        <v>1111</v>
      </c>
      <c r="H629" s="151" t="s">
        <v>19</v>
      </c>
      <c r="I629" s="153"/>
      <c r="L629" s="149"/>
      <c r="M629" s="154"/>
      <c r="T629" s="155"/>
      <c r="AT629" s="151" t="s">
        <v>179</v>
      </c>
      <c r="AU629" s="151" t="s">
        <v>90</v>
      </c>
      <c r="AV629" s="12" t="s">
        <v>82</v>
      </c>
      <c r="AW629" s="12" t="s">
        <v>35</v>
      </c>
      <c r="AX629" s="12" t="s">
        <v>74</v>
      </c>
      <c r="AY629" s="151" t="s">
        <v>167</v>
      </c>
    </row>
    <row r="630" spans="2:51" s="13" customFormat="1" ht="11.25">
      <c r="B630" s="156"/>
      <c r="D630" s="150" t="s">
        <v>179</v>
      </c>
      <c r="E630" s="157" t="s">
        <v>19</v>
      </c>
      <c r="F630" s="158" t="s">
        <v>1112</v>
      </c>
      <c r="H630" s="159">
        <v>53.217</v>
      </c>
      <c r="I630" s="160"/>
      <c r="L630" s="156"/>
      <c r="M630" s="161"/>
      <c r="T630" s="162"/>
      <c r="AT630" s="157" t="s">
        <v>179</v>
      </c>
      <c r="AU630" s="157" t="s">
        <v>90</v>
      </c>
      <c r="AV630" s="13" t="s">
        <v>90</v>
      </c>
      <c r="AW630" s="13" t="s">
        <v>35</v>
      </c>
      <c r="AX630" s="13" t="s">
        <v>74</v>
      </c>
      <c r="AY630" s="157" t="s">
        <v>167</v>
      </c>
    </row>
    <row r="631" spans="2:51" s="13" customFormat="1" ht="11.25">
      <c r="B631" s="156"/>
      <c r="D631" s="150" t="s">
        <v>179</v>
      </c>
      <c r="E631" s="157" t="s">
        <v>19</v>
      </c>
      <c r="F631" s="158" t="s">
        <v>1113</v>
      </c>
      <c r="H631" s="159">
        <v>23.99</v>
      </c>
      <c r="I631" s="160"/>
      <c r="L631" s="156"/>
      <c r="M631" s="161"/>
      <c r="T631" s="162"/>
      <c r="AT631" s="157" t="s">
        <v>179</v>
      </c>
      <c r="AU631" s="157" t="s">
        <v>90</v>
      </c>
      <c r="AV631" s="13" t="s">
        <v>90</v>
      </c>
      <c r="AW631" s="13" t="s">
        <v>35</v>
      </c>
      <c r="AX631" s="13" t="s">
        <v>74</v>
      </c>
      <c r="AY631" s="157" t="s">
        <v>167</v>
      </c>
    </row>
    <row r="632" spans="2:51" s="13" customFormat="1" ht="11.25">
      <c r="B632" s="156"/>
      <c r="D632" s="150" t="s">
        <v>179</v>
      </c>
      <c r="E632" s="157" t="s">
        <v>19</v>
      </c>
      <c r="F632" s="158" t="s">
        <v>1114</v>
      </c>
      <c r="H632" s="159">
        <v>12.663</v>
      </c>
      <c r="I632" s="160"/>
      <c r="L632" s="156"/>
      <c r="M632" s="161"/>
      <c r="T632" s="162"/>
      <c r="AT632" s="157" t="s">
        <v>179</v>
      </c>
      <c r="AU632" s="157" t="s">
        <v>90</v>
      </c>
      <c r="AV632" s="13" t="s">
        <v>90</v>
      </c>
      <c r="AW632" s="13" t="s">
        <v>35</v>
      </c>
      <c r="AX632" s="13" t="s">
        <v>74</v>
      </c>
      <c r="AY632" s="157" t="s">
        <v>167</v>
      </c>
    </row>
    <row r="633" spans="2:51" s="14" customFormat="1" ht="11.25">
      <c r="B633" s="163"/>
      <c r="D633" s="150" t="s">
        <v>179</v>
      </c>
      <c r="E633" s="164" t="s">
        <v>19</v>
      </c>
      <c r="F633" s="165" t="s">
        <v>200</v>
      </c>
      <c r="H633" s="166">
        <v>89.87</v>
      </c>
      <c r="I633" s="167"/>
      <c r="L633" s="163"/>
      <c r="M633" s="168"/>
      <c r="T633" s="169"/>
      <c r="AT633" s="164" t="s">
        <v>179</v>
      </c>
      <c r="AU633" s="164" t="s">
        <v>90</v>
      </c>
      <c r="AV633" s="14" t="s">
        <v>175</v>
      </c>
      <c r="AW633" s="14" t="s">
        <v>35</v>
      </c>
      <c r="AX633" s="14" t="s">
        <v>82</v>
      </c>
      <c r="AY633" s="164" t="s">
        <v>167</v>
      </c>
    </row>
    <row r="634" spans="2:65" s="1" customFormat="1" ht="33" customHeight="1">
      <c r="B634" s="33"/>
      <c r="C634" s="132" t="s">
        <v>1115</v>
      </c>
      <c r="D634" s="132" t="s">
        <v>170</v>
      </c>
      <c r="E634" s="133" t="s">
        <v>1116</v>
      </c>
      <c r="F634" s="134" t="s">
        <v>1117</v>
      </c>
      <c r="G634" s="135" t="s">
        <v>173</v>
      </c>
      <c r="H634" s="136">
        <v>109.459</v>
      </c>
      <c r="I634" s="137"/>
      <c r="J634" s="138">
        <f>ROUND(I634*H634,2)</f>
        <v>0</v>
      </c>
      <c r="K634" s="134" t="s">
        <v>174</v>
      </c>
      <c r="L634" s="33"/>
      <c r="M634" s="139" t="s">
        <v>19</v>
      </c>
      <c r="N634" s="140" t="s">
        <v>46</v>
      </c>
      <c r="P634" s="141">
        <f>O634*H634</f>
        <v>0</v>
      </c>
      <c r="Q634" s="141">
        <v>0.01556</v>
      </c>
      <c r="R634" s="141">
        <f>Q634*H634</f>
        <v>1.70318204</v>
      </c>
      <c r="S634" s="141">
        <v>0</v>
      </c>
      <c r="T634" s="142">
        <f>S634*H634</f>
        <v>0</v>
      </c>
      <c r="AR634" s="143" t="s">
        <v>309</v>
      </c>
      <c r="AT634" s="143" t="s">
        <v>170</v>
      </c>
      <c r="AU634" s="143" t="s">
        <v>90</v>
      </c>
      <c r="AY634" s="18" t="s">
        <v>167</v>
      </c>
      <c r="BE634" s="144">
        <f>IF(N634="základní",J634,0)</f>
        <v>0</v>
      </c>
      <c r="BF634" s="144">
        <f>IF(N634="snížená",J634,0)</f>
        <v>0</v>
      </c>
      <c r="BG634" s="144">
        <f>IF(N634="zákl. přenesená",J634,0)</f>
        <v>0</v>
      </c>
      <c r="BH634" s="144">
        <f>IF(N634="sníž. přenesená",J634,0)</f>
        <v>0</v>
      </c>
      <c r="BI634" s="144">
        <f>IF(N634="nulová",J634,0)</f>
        <v>0</v>
      </c>
      <c r="BJ634" s="18" t="s">
        <v>90</v>
      </c>
      <c r="BK634" s="144">
        <f>ROUND(I634*H634,2)</f>
        <v>0</v>
      </c>
      <c r="BL634" s="18" t="s">
        <v>309</v>
      </c>
      <c r="BM634" s="143" t="s">
        <v>1118</v>
      </c>
    </row>
    <row r="635" spans="2:47" s="1" customFormat="1" ht="11.25">
      <c r="B635" s="33"/>
      <c r="D635" s="145" t="s">
        <v>177</v>
      </c>
      <c r="F635" s="146" t="s">
        <v>1119</v>
      </c>
      <c r="I635" s="147"/>
      <c r="L635" s="33"/>
      <c r="M635" s="148"/>
      <c r="T635" s="54"/>
      <c r="AT635" s="18" t="s">
        <v>177</v>
      </c>
      <c r="AU635" s="18" t="s">
        <v>90</v>
      </c>
    </row>
    <row r="636" spans="2:51" s="12" customFormat="1" ht="11.25">
      <c r="B636" s="149"/>
      <c r="D636" s="150" t="s">
        <v>179</v>
      </c>
      <c r="E636" s="151" t="s">
        <v>19</v>
      </c>
      <c r="F636" s="152" t="s">
        <v>1120</v>
      </c>
      <c r="H636" s="151" t="s">
        <v>19</v>
      </c>
      <c r="I636" s="153"/>
      <c r="L636" s="149"/>
      <c r="M636" s="154"/>
      <c r="T636" s="155"/>
      <c r="AT636" s="151" t="s">
        <v>179</v>
      </c>
      <c r="AU636" s="151" t="s">
        <v>90</v>
      </c>
      <c r="AV636" s="12" t="s">
        <v>82</v>
      </c>
      <c r="AW636" s="12" t="s">
        <v>35</v>
      </c>
      <c r="AX636" s="12" t="s">
        <v>74</v>
      </c>
      <c r="AY636" s="151" t="s">
        <v>167</v>
      </c>
    </row>
    <row r="637" spans="2:51" s="13" customFormat="1" ht="11.25">
      <c r="B637" s="156"/>
      <c r="D637" s="150" t="s">
        <v>179</v>
      </c>
      <c r="E637" s="157" t="s">
        <v>19</v>
      </c>
      <c r="F637" s="158" t="s">
        <v>1121</v>
      </c>
      <c r="H637" s="159">
        <v>52.893</v>
      </c>
      <c r="I637" s="160"/>
      <c r="L637" s="156"/>
      <c r="M637" s="161"/>
      <c r="T637" s="162"/>
      <c r="AT637" s="157" t="s">
        <v>179</v>
      </c>
      <c r="AU637" s="157" t="s">
        <v>90</v>
      </c>
      <c r="AV637" s="13" t="s">
        <v>90</v>
      </c>
      <c r="AW637" s="13" t="s">
        <v>35</v>
      </c>
      <c r="AX637" s="13" t="s">
        <v>74</v>
      </c>
      <c r="AY637" s="157" t="s">
        <v>167</v>
      </c>
    </row>
    <row r="638" spans="2:51" s="13" customFormat="1" ht="11.25">
      <c r="B638" s="156"/>
      <c r="D638" s="150" t="s">
        <v>179</v>
      </c>
      <c r="E638" s="157" t="s">
        <v>19</v>
      </c>
      <c r="F638" s="158" t="s">
        <v>1122</v>
      </c>
      <c r="H638" s="159">
        <v>18.131</v>
      </c>
      <c r="I638" s="160"/>
      <c r="L638" s="156"/>
      <c r="M638" s="161"/>
      <c r="T638" s="162"/>
      <c r="AT638" s="157" t="s">
        <v>179</v>
      </c>
      <c r="AU638" s="157" t="s">
        <v>90</v>
      </c>
      <c r="AV638" s="13" t="s">
        <v>90</v>
      </c>
      <c r="AW638" s="13" t="s">
        <v>35</v>
      </c>
      <c r="AX638" s="13" t="s">
        <v>74</v>
      </c>
      <c r="AY638" s="157" t="s">
        <v>167</v>
      </c>
    </row>
    <row r="639" spans="2:51" s="13" customFormat="1" ht="11.25">
      <c r="B639" s="156"/>
      <c r="D639" s="150" t="s">
        <v>179</v>
      </c>
      <c r="E639" s="157" t="s">
        <v>19</v>
      </c>
      <c r="F639" s="158" t="s">
        <v>1123</v>
      </c>
      <c r="H639" s="159">
        <v>20.061</v>
      </c>
      <c r="I639" s="160"/>
      <c r="L639" s="156"/>
      <c r="M639" s="161"/>
      <c r="T639" s="162"/>
      <c r="AT639" s="157" t="s">
        <v>179</v>
      </c>
      <c r="AU639" s="157" t="s">
        <v>90</v>
      </c>
      <c r="AV639" s="13" t="s">
        <v>90</v>
      </c>
      <c r="AW639" s="13" t="s">
        <v>35</v>
      </c>
      <c r="AX639" s="13" t="s">
        <v>74</v>
      </c>
      <c r="AY639" s="157" t="s">
        <v>167</v>
      </c>
    </row>
    <row r="640" spans="2:51" s="13" customFormat="1" ht="11.25">
      <c r="B640" s="156"/>
      <c r="D640" s="150" t="s">
        <v>179</v>
      </c>
      <c r="E640" s="157" t="s">
        <v>19</v>
      </c>
      <c r="F640" s="158" t="s">
        <v>1124</v>
      </c>
      <c r="H640" s="159">
        <v>18.374</v>
      </c>
      <c r="I640" s="160"/>
      <c r="L640" s="156"/>
      <c r="M640" s="161"/>
      <c r="T640" s="162"/>
      <c r="AT640" s="157" t="s">
        <v>179</v>
      </c>
      <c r="AU640" s="157" t="s">
        <v>90</v>
      </c>
      <c r="AV640" s="13" t="s">
        <v>90</v>
      </c>
      <c r="AW640" s="13" t="s">
        <v>35</v>
      </c>
      <c r="AX640" s="13" t="s">
        <v>74</v>
      </c>
      <c r="AY640" s="157" t="s">
        <v>167</v>
      </c>
    </row>
    <row r="641" spans="2:51" s="14" customFormat="1" ht="11.25">
      <c r="B641" s="163"/>
      <c r="D641" s="150" t="s">
        <v>179</v>
      </c>
      <c r="E641" s="164" t="s">
        <v>19</v>
      </c>
      <c r="F641" s="165" t="s">
        <v>200</v>
      </c>
      <c r="H641" s="166">
        <v>109.459</v>
      </c>
      <c r="I641" s="167"/>
      <c r="L641" s="163"/>
      <c r="M641" s="168"/>
      <c r="T641" s="169"/>
      <c r="AT641" s="164" t="s">
        <v>179</v>
      </c>
      <c r="AU641" s="164" t="s">
        <v>90</v>
      </c>
      <c r="AV641" s="14" t="s">
        <v>175</v>
      </c>
      <c r="AW641" s="14" t="s">
        <v>35</v>
      </c>
      <c r="AX641" s="14" t="s">
        <v>82</v>
      </c>
      <c r="AY641" s="164" t="s">
        <v>167</v>
      </c>
    </row>
    <row r="642" spans="2:65" s="1" customFormat="1" ht="33" customHeight="1">
      <c r="B642" s="33"/>
      <c r="C642" s="132" t="s">
        <v>1125</v>
      </c>
      <c r="D642" s="132" t="s">
        <v>170</v>
      </c>
      <c r="E642" s="133" t="s">
        <v>1126</v>
      </c>
      <c r="F642" s="134" t="s">
        <v>1127</v>
      </c>
      <c r="G642" s="135" t="s">
        <v>173</v>
      </c>
      <c r="H642" s="136">
        <v>75.547</v>
      </c>
      <c r="I642" s="137"/>
      <c r="J642" s="138">
        <f>ROUND(I642*H642,2)</f>
        <v>0</v>
      </c>
      <c r="K642" s="134" t="s">
        <v>174</v>
      </c>
      <c r="L642" s="33"/>
      <c r="M642" s="139" t="s">
        <v>19</v>
      </c>
      <c r="N642" s="140" t="s">
        <v>46</v>
      </c>
      <c r="P642" s="141">
        <f>O642*H642</f>
        <v>0</v>
      </c>
      <c r="Q642" s="141">
        <v>0.01795</v>
      </c>
      <c r="R642" s="141">
        <f>Q642*H642</f>
        <v>1.35606865</v>
      </c>
      <c r="S642" s="141">
        <v>0</v>
      </c>
      <c r="T642" s="142">
        <f>S642*H642</f>
        <v>0</v>
      </c>
      <c r="AR642" s="143" t="s">
        <v>309</v>
      </c>
      <c r="AT642" s="143" t="s">
        <v>170</v>
      </c>
      <c r="AU642" s="143" t="s">
        <v>90</v>
      </c>
      <c r="AY642" s="18" t="s">
        <v>167</v>
      </c>
      <c r="BE642" s="144">
        <f>IF(N642="základní",J642,0)</f>
        <v>0</v>
      </c>
      <c r="BF642" s="144">
        <f>IF(N642="snížená",J642,0)</f>
        <v>0</v>
      </c>
      <c r="BG642" s="144">
        <f>IF(N642="zákl. přenesená",J642,0)</f>
        <v>0</v>
      </c>
      <c r="BH642" s="144">
        <f>IF(N642="sníž. přenesená",J642,0)</f>
        <v>0</v>
      </c>
      <c r="BI642" s="144">
        <f>IF(N642="nulová",J642,0)</f>
        <v>0</v>
      </c>
      <c r="BJ642" s="18" t="s">
        <v>90</v>
      </c>
      <c r="BK642" s="144">
        <f>ROUND(I642*H642,2)</f>
        <v>0</v>
      </c>
      <c r="BL642" s="18" t="s">
        <v>309</v>
      </c>
      <c r="BM642" s="143" t="s">
        <v>1128</v>
      </c>
    </row>
    <row r="643" spans="2:47" s="1" customFormat="1" ht="11.25">
      <c r="B643" s="33"/>
      <c r="D643" s="145" t="s">
        <v>177</v>
      </c>
      <c r="F643" s="146" t="s">
        <v>1129</v>
      </c>
      <c r="I643" s="147"/>
      <c r="L643" s="33"/>
      <c r="M643" s="148"/>
      <c r="T643" s="54"/>
      <c r="AT643" s="18" t="s">
        <v>177</v>
      </c>
      <c r="AU643" s="18" t="s">
        <v>90</v>
      </c>
    </row>
    <row r="644" spans="2:51" s="12" customFormat="1" ht="11.25">
      <c r="B644" s="149"/>
      <c r="D644" s="150" t="s">
        <v>179</v>
      </c>
      <c r="E644" s="151" t="s">
        <v>19</v>
      </c>
      <c r="F644" s="152" t="s">
        <v>1130</v>
      </c>
      <c r="H644" s="151" t="s">
        <v>19</v>
      </c>
      <c r="I644" s="153"/>
      <c r="L644" s="149"/>
      <c r="M644" s="154"/>
      <c r="T644" s="155"/>
      <c r="AT644" s="151" t="s">
        <v>179</v>
      </c>
      <c r="AU644" s="151" t="s">
        <v>90</v>
      </c>
      <c r="AV644" s="12" t="s">
        <v>82</v>
      </c>
      <c r="AW644" s="12" t="s">
        <v>35</v>
      </c>
      <c r="AX644" s="12" t="s">
        <v>74</v>
      </c>
      <c r="AY644" s="151" t="s">
        <v>167</v>
      </c>
    </row>
    <row r="645" spans="2:51" s="13" customFormat="1" ht="11.25">
      <c r="B645" s="156"/>
      <c r="D645" s="150" t="s">
        <v>179</v>
      </c>
      <c r="E645" s="157" t="s">
        <v>19</v>
      </c>
      <c r="F645" s="158" t="s">
        <v>1131</v>
      </c>
      <c r="H645" s="159">
        <v>39.609</v>
      </c>
      <c r="I645" s="160"/>
      <c r="L645" s="156"/>
      <c r="M645" s="161"/>
      <c r="T645" s="162"/>
      <c r="AT645" s="157" t="s">
        <v>179</v>
      </c>
      <c r="AU645" s="157" t="s">
        <v>90</v>
      </c>
      <c r="AV645" s="13" t="s">
        <v>90</v>
      </c>
      <c r="AW645" s="13" t="s">
        <v>35</v>
      </c>
      <c r="AX645" s="13" t="s">
        <v>74</v>
      </c>
      <c r="AY645" s="157" t="s">
        <v>167</v>
      </c>
    </row>
    <row r="646" spans="2:51" s="13" customFormat="1" ht="11.25">
      <c r="B646" s="156"/>
      <c r="D646" s="150" t="s">
        <v>179</v>
      </c>
      <c r="E646" s="157" t="s">
        <v>19</v>
      </c>
      <c r="F646" s="158" t="s">
        <v>1132</v>
      </c>
      <c r="H646" s="159">
        <v>24.881</v>
      </c>
      <c r="I646" s="160"/>
      <c r="L646" s="156"/>
      <c r="M646" s="161"/>
      <c r="T646" s="162"/>
      <c r="AT646" s="157" t="s">
        <v>179</v>
      </c>
      <c r="AU646" s="157" t="s">
        <v>90</v>
      </c>
      <c r="AV646" s="13" t="s">
        <v>90</v>
      </c>
      <c r="AW646" s="13" t="s">
        <v>35</v>
      </c>
      <c r="AX646" s="13" t="s">
        <v>74</v>
      </c>
      <c r="AY646" s="157" t="s">
        <v>167</v>
      </c>
    </row>
    <row r="647" spans="2:51" s="13" customFormat="1" ht="11.25">
      <c r="B647" s="156"/>
      <c r="D647" s="150" t="s">
        <v>179</v>
      </c>
      <c r="E647" s="157" t="s">
        <v>19</v>
      </c>
      <c r="F647" s="158" t="s">
        <v>1133</v>
      </c>
      <c r="H647" s="159">
        <v>11.057</v>
      </c>
      <c r="I647" s="160"/>
      <c r="L647" s="156"/>
      <c r="M647" s="161"/>
      <c r="T647" s="162"/>
      <c r="AT647" s="157" t="s">
        <v>179</v>
      </c>
      <c r="AU647" s="157" t="s">
        <v>90</v>
      </c>
      <c r="AV647" s="13" t="s">
        <v>90</v>
      </c>
      <c r="AW647" s="13" t="s">
        <v>35</v>
      </c>
      <c r="AX647" s="13" t="s">
        <v>74</v>
      </c>
      <c r="AY647" s="157" t="s">
        <v>167</v>
      </c>
    </row>
    <row r="648" spans="2:51" s="14" customFormat="1" ht="11.25">
      <c r="B648" s="163"/>
      <c r="D648" s="150" t="s">
        <v>179</v>
      </c>
      <c r="E648" s="164" t="s">
        <v>19</v>
      </c>
      <c r="F648" s="165" t="s">
        <v>200</v>
      </c>
      <c r="H648" s="166">
        <v>75.547</v>
      </c>
      <c r="I648" s="167"/>
      <c r="L648" s="163"/>
      <c r="M648" s="168"/>
      <c r="T648" s="169"/>
      <c r="AT648" s="164" t="s">
        <v>179</v>
      </c>
      <c r="AU648" s="164" t="s">
        <v>90</v>
      </c>
      <c r="AV648" s="14" t="s">
        <v>175</v>
      </c>
      <c r="AW648" s="14" t="s">
        <v>35</v>
      </c>
      <c r="AX648" s="14" t="s">
        <v>82</v>
      </c>
      <c r="AY648" s="164" t="s">
        <v>167</v>
      </c>
    </row>
    <row r="649" spans="2:65" s="1" customFormat="1" ht="16.5" customHeight="1">
      <c r="B649" s="33"/>
      <c r="C649" s="132" t="s">
        <v>1134</v>
      </c>
      <c r="D649" s="132" t="s">
        <v>170</v>
      </c>
      <c r="E649" s="133" t="s">
        <v>1135</v>
      </c>
      <c r="F649" s="134" t="s">
        <v>1136</v>
      </c>
      <c r="G649" s="135" t="s">
        <v>368</v>
      </c>
      <c r="H649" s="136">
        <v>747.34</v>
      </c>
      <c r="I649" s="137"/>
      <c r="J649" s="138">
        <f>ROUND(I649*H649,2)</f>
        <v>0</v>
      </c>
      <c r="K649" s="134" t="s">
        <v>174</v>
      </c>
      <c r="L649" s="33"/>
      <c r="M649" s="139" t="s">
        <v>19</v>
      </c>
      <c r="N649" s="140" t="s">
        <v>46</v>
      </c>
      <c r="P649" s="141">
        <f>O649*H649</f>
        <v>0</v>
      </c>
      <c r="Q649" s="141">
        <v>0.00278</v>
      </c>
      <c r="R649" s="141">
        <f>Q649*H649</f>
        <v>2.0776052</v>
      </c>
      <c r="S649" s="141">
        <v>0</v>
      </c>
      <c r="T649" s="142">
        <f>S649*H649</f>
        <v>0</v>
      </c>
      <c r="AR649" s="143" t="s">
        <v>309</v>
      </c>
      <c r="AT649" s="143" t="s">
        <v>170</v>
      </c>
      <c r="AU649" s="143" t="s">
        <v>90</v>
      </c>
      <c r="AY649" s="18" t="s">
        <v>167</v>
      </c>
      <c r="BE649" s="144">
        <f>IF(N649="základní",J649,0)</f>
        <v>0</v>
      </c>
      <c r="BF649" s="144">
        <f>IF(N649="snížená",J649,0)</f>
        <v>0</v>
      </c>
      <c r="BG649" s="144">
        <f>IF(N649="zákl. přenesená",J649,0)</f>
        <v>0</v>
      </c>
      <c r="BH649" s="144">
        <f>IF(N649="sníž. přenesená",J649,0)</f>
        <v>0</v>
      </c>
      <c r="BI649" s="144">
        <f>IF(N649="nulová",J649,0)</f>
        <v>0</v>
      </c>
      <c r="BJ649" s="18" t="s">
        <v>90</v>
      </c>
      <c r="BK649" s="144">
        <f>ROUND(I649*H649,2)</f>
        <v>0</v>
      </c>
      <c r="BL649" s="18" t="s">
        <v>309</v>
      </c>
      <c r="BM649" s="143" t="s">
        <v>1137</v>
      </c>
    </row>
    <row r="650" spans="2:47" s="1" customFormat="1" ht="11.25">
      <c r="B650" s="33"/>
      <c r="D650" s="145" t="s">
        <v>177</v>
      </c>
      <c r="F650" s="146" t="s">
        <v>1138</v>
      </c>
      <c r="I650" s="147"/>
      <c r="L650" s="33"/>
      <c r="M650" s="148"/>
      <c r="T650" s="54"/>
      <c r="AT650" s="18" t="s">
        <v>177</v>
      </c>
      <c r="AU650" s="18" t="s">
        <v>90</v>
      </c>
    </row>
    <row r="651" spans="2:51" s="12" customFormat="1" ht="11.25">
      <c r="B651" s="149"/>
      <c r="D651" s="150" t="s">
        <v>179</v>
      </c>
      <c r="E651" s="151" t="s">
        <v>19</v>
      </c>
      <c r="F651" s="152" t="s">
        <v>1045</v>
      </c>
      <c r="H651" s="151" t="s">
        <v>19</v>
      </c>
      <c r="I651" s="153"/>
      <c r="L651" s="149"/>
      <c r="M651" s="154"/>
      <c r="T651" s="155"/>
      <c r="AT651" s="151" t="s">
        <v>179</v>
      </c>
      <c r="AU651" s="151" t="s">
        <v>90</v>
      </c>
      <c r="AV651" s="12" t="s">
        <v>82</v>
      </c>
      <c r="AW651" s="12" t="s">
        <v>35</v>
      </c>
      <c r="AX651" s="12" t="s">
        <v>74</v>
      </c>
      <c r="AY651" s="151" t="s">
        <v>167</v>
      </c>
    </row>
    <row r="652" spans="2:51" s="12" customFormat="1" ht="11.25">
      <c r="B652" s="149"/>
      <c r="D652" s="150" t="s">
        <v>179</v>
      </c>
      <c r="E652" s="151" t="s">
        <v>19</v>
      </c>
      <c r="F652" s="152" t="s">
        <v>867</v>
      </c>
      <c r="H652" s="151" t="s">
        <v>19</v>
      </c>
      <c r="I652" s="153"/>
      <c r="L652" s="149"/>
      <c r="M652" s="154"/>
      <c r="T652" s="155"/>
      <c r="AT652" s="151" t="s">
        <v>179</v>
      </c>
      <c r="AU652" s="151" t="s">
        <v>90</v>
      </c>
      <c r="AV652" s="12" t="s">
        <v>82</v>
      </c>
      <c r="AW652" s="12" t="s">
        <v>35</v>
      </c>
      <c r="AX652" s="12" t="s">
        <v>74</v>
      </c>
      <c r="AY652" s="151" t="s">
        <v>167</v>
      </c>
    </row>
    <row r="653" spans="2:51" s="13" customFormat="1" ht="11.25">
      <c r="B653" s="156"/>
      <c r="D653" s="150" t="s">
        <v>179</v>
      </c>
      <c r="E653" s="157" t="s">
        <v>19</v>
      </c>
      <c r="F653" s="158" t="s">
        <v>1139</v>
      </c>
      <c r="H653" s="159">
        <v>138.7</v>
      </c>
      <c r="I653" s="160"/>
      <c r="L653" s="156"/>
      <c r="M653" s="161"/>
      <c r="T653" s="162"/>
      <c r="AT653" s="157" t="s">
        <v>179</v>
      </c>
      <c r="AU653" s="157" t="s">
        <v>90</v>
      </c>
      <c r="AV653" s="13" t="s">
        <v>90</v>
      </c>
      <c r="AW653" s="13" t="s">
        <v>35</v>
      </c>
      <c r="AX653" s="13" t="s">
        <v>74</v>
      </c>
      <c r="AY653" s="157" t="s">
        <v>167</v>
      </c>
    </row>
    <row r="654" spans="2:51" s="13" customFormat="1" ht="11.25">
      <c r="B654" s="156"/>
      <c r="D654" s="150" t="s">
        <v>179</v>
      </c>
      <c r="E654" s="157" t="s">
        <v>19</v>
      </c>
      <c r="F654" s="158" t="s">
        <v>1140</v>
      </c>
      <c r="H654" s="159">
        <v>110</v>
      </c>
      <c r="I654" s="160"/>
      <c r="L654" s="156"/>
      <c r="M654" s="161"/>
      <c r="T654" s="162"/>
      <c r="AT654" s="157" t="s">
        <v>179</v>
      </c>
      <c r="AU654" s="157" t="s">
        <v>90</v>
      </c>
      <c r="AV654" s="13" t="s">
        <v>90</v>
      </c>
      <c r="AW654" s="13" t="s">
        <v>35</v>
      </c>
      <c r="AX654" s="13" t="s">
        <v>74</v>
      </c>
      <c r="AY654" s="157" t="s">
        <v>167</v>
      </c>
    </row>
    <row r="655" spans="2:51" s="13" customFormat="1" ht="11.25">
      <c r="B655" s="156"/>
      <c r="D655" s="150" t="s">
        <v>179</v>
      </c>
      <c r="E655" s="157" t="s">
        <v>19</v>
      </c>
      <c r="F655" s="158" t="s">
        <v>1141</v>
      </c>
      <c r="H655" s="159">
        <v>20.1</v>
      </c>
      <c r="I655" s="160"/>
      <c r="L655" s="156"/>
      <c r="M655" s="161"/>
      <c r="T655" s="162"/>
      <c r="AT655" s="157" t="s">
        <v>179</v>
      </c>
      <c r="AU655" s="157" t="s">
        <v>90</v>
      </c>
      <c r="AV655" s="13" t="s">
        <v>90</v>
      </c>
      <c r="AW655" s="13" t="s">
        <v>35</v>
      </c>
      <c r="AX655" s="13" t="s">
        <v>74</v>
      </c>
      <c r="AY655" s="157" t="s">
        <v>167</v>
      </c>
    </row>
    <row r="656" spans="2:51" s="13" customFormat="1" ht="11.25">
      <c r="B656" s="156"/>
      <c r="D656" s="150" t="s">
        <v>179</v>
      </c>
      <c r="E656" s="157" t="s">
        <v>19</v>
      </c>
      <c r="F656" s="158" t="s">
        <v>1142</v>
      </c>
      <c r="H656" s="159">
        <v>19.2</v>
      </c>
      <c r="I656" s="160"/>
      <c r="L656" s="156"/>
      <c r="M656" s="161"/>
      <c r="T656" s="162"/>
      <c r="AT656" s="157" t="s">
        <v>179</v>
      </c>
      <c r="AU656" s="157" t="s">
        <v>90</v>
      </c>
      <c r="AV656" s="13" t="s">
        <v>90</v>
      </c>
      <c r="AW656" s="13" t="s">
        <v>35</v>
      </c>
      <c r="AX656" s="13" t="s">
        <v>74</v>
      </c>
      <c r="AY656" s="157" t="s">
        <v>167</v>
      </c>
    </row>
    <row r="657" spans="2:51" s="13" customFormat="1" ht="11.25">
      <c r="B657" s="156"/>
      <c r="D657" s="150" t="s">
        <v>179</v>
      </c>
      <c r="E657" s="157" t="s">
        <v>19</v>
      </c>
      <c r="F657" s="158" t="s">
        <v>1143</v>
      </c>
      <c r="H657" s="159">
        <v>7.56</v>
      </c>
      <c r="I657" s="160"/>
      <c r="L657" s="156"/>
      <c r="M657" s="161"/>
      <c r="T657" s="162"/>
      <c r="AT657" s="157" t="s">
        <v>179</v>
      </c>
      <c r="AU657" s="157" t="s">
        <v>90</v>
      </c>
      <c r="AV657" s="13" t="s">
        <v>90</v>
      </c>
      <c r="AW657" s="13" t="s">
        <v>35</v>
      </c>
      <c r="AX657" s="13" t="s">
        <v>74</v>
      </c>
      <c r="AY657" s="157" t="s">
        <v>167</v>
      </c>
    </row>
    <row r="658" spans="2:51" s="13" customFormat="1" ht="11.25">
      <c r="B658" s="156"/>
      <c r="D658" s="150" t="s">
        <v>179</v>
      </c>
      <c r="E658" s="157" t="s">
        <v>19</v>
      </c>
      <c r="F658" s="158" t="s">
        <v>1144</v>
      </c>
      <c r="H658" s="159">
        <v>5.38</v>
      </c>
      <c r="I658" s="160"/>
      <c r="L658" s="156"/>
      <c r="M658" s="161"/>
      <c r="T658" s="162"/>
      <c r="AT658" s="157" t="s">
        <v>179</v>
      </c>
      <c r="AU658" s="157" t="s">
        <v>90</v>
      </c>
      <c r="AV658" s="13" t="s">
        <v>90</v>
      </c>
      <c r="AW658" s="13" t="s">
        <v>35</v>
      </c>
      <c r="AX658" s="13" t="s">
        <v>74</v>
      </c>
      <c r="AY658" s="157" t="s">
        <v>167</v>
      </c>
    </row>
    <row r="659" spans="2:51" s="13" customFormat="1" ht="11.25">
      <c r="B659" s="156"/>
      <c r="D659" s="150" t="s">
        <v>179</v>
      </c>
      <c r="E659" s="157" t="s">
        <v>19</v>
      </c>
      <c r="F659" s="158" t="s">
        <v>1145</v>
      </c>
      <c r="H659" s="159">
        <v>5.3</v>
      </c>
      <c r="I659" s="160"/>
      <c r="L659" s="156"/>
      <c r="M659" s="161"/>
      <c r="T659" s="162"/>
      <c r="AT659" s="157" t="s">
        <v>179</v>
      </c>
      <c r="AU659" s="157" t="s">
        <v>90</v>
      </c>
      <c r="AV659" s="13" t="s">
        <v>90</v>
      </c>
      <c r="AW659" s="13" t="s">
        <v>35</v>
      </c>
      <c r="AX659" s="13" t="s">
        <v>74</v>
      </c>
      <c r="AY659" s="157" t="s">
        <v>167</v>
      </c>
    </row>
    <row r="660" spans="2:51" s="12" customFormat="1" ht="11.25">
      <c r="B660" s="149"/>
      <c r="D660" s="150" t="s">
        <v>179</v>
      </c>
      <c r="E660" s="151" t="s">
        <v>19</v>
      </c>
      <c r="F660" s="152" t="s">
        <v>869</v>
      </c>
      <c r="H660" s="151" t="s">
        <v>19</v>
      </c>
      <c r="I660" s="153"/>
      <c r="L660" s="149"/>
      <c r="M660" s="154"/>
      <c r="T660" s="155"/>
      <c r="AT660" s="151" t="s">
        <v>179</v>
      </c>
      <c r="AU660" s="151" t="s">
        <v>90</v>
      </c>
      <c r="AV660" s="12" t="s">
        <v>82</v>
      </c>
      <c r="AW660" s="12" t="s">
        <v>35</v>
      </c>
      <c r="AX660" s="12" t="s">
        <v>74</v>
      </c>
      <c r="AY660" s="151" t="s">
        <v>167</v>
      </c>
    </row>
    <row r="661" spans="2:51" s="13" customFormat="1" ht="11.25">
      <c r="B661" s="156"/>
      <c r="D661" s="150" t="s">
        <v>179</v>
      </c>
      <c r="E661" s="157" t="s">
        <v>19</v>
      </c>
      <c r="F661" s="158" t="s">
        <v>1146</v>
      </c>
      <c r="H661" s="159">
        <v>11.12</v>
      </c>
      <c r="I661" s="160"/>
      <c r="L661" s="156"/>
      <c r="M661" s="161"/>
      <c r="T661" s="162"/>
      <c r="AT661" s="157" t="s">
        <v>179</v>
      </c>
      <c r="AU661" s="157" t="s">
        <v>90</v>
      </c>
      <c r="AV661" s="13" t="s">
        <v>90</v>
      </c>
      <c r="AW661" s="13" t="s">
        <v>35</v>
      </c>
      <c r="AX661" s="13" t="s">
        <v>74</v>
      </c>
      <c r="AY661" s="157" t="s">
        <v>167</v>
      </c>
    </row>
    <row r="662" spans="2:51" s="13" customFormat="1" ht="11.25">
      <c r="B662" s="156"/>
      <c r="D662" s="150" t="s">
        <v>179</v>
      </c>
      <c r="E662" s="157" t="s">
        <v>19</v>
      </c>
      <c r="F662" s="158" t="s">
        <v>1147</v>
      </c>
      <c r="H662" s="159">
        <v>28.155</v>
      </c>
      <c r="I662" s="160"/>
      <c r="L662" s="156"/>
      <c r="M662" s="161"/>
      <c r="T662" s="162"/>
      <c r="AT662" s="157" t="s">
        <v>179</v>
      </c>
      <c r="AU662" s="157" t="s">
        <v>90</v>
      </c>
      <c r="AV662" s="13" t="s">
        <v>90</v>
      </c>
      <c r="AW662" s="13" t="s">
        <v>35</v>
      </c>
      <c r="AX662" s="13" t="s">
        <v>74</v>
      </c>
      <c r="AY662" s="157" t="s">
        <v>167</v>
      </c>
    </row>
    <row r="663" spans="2:51" s="13" customFormat="1" ht="11.25">
      <c r="B663" s="156"/>
      <c r="D663" s="150" t="s">
        <v>179</v>
      </c>
      <c r="E663" s="157" t="s">
        <v>19</v>
      </c>
      <c r="F663" s="158" t="s">
        <v>1148</v>
      </c>
      <c r="H663" s="159">
        <v>28.155</v>
      </c>
      <c r="I663" s="160"/>
      <c r="L663" s="156"/>
      <c r="M663" s="161"/>
      <c r="T663" s="162"/>
      <c r="AT663" s="157" t="s">
        <v>179</v>
      </c>
      <c r="AU663" s="157" t="s">
        <v>90</v>
      </c>
      <c r="AV663" s="13" t="s">
        <v>90</v>
      </c>
      <c r="AW663" s="13" t="s">
        <v>35</v>
      </c>
      <c r="AX663" s="13" t="s">
        <v>74</v>
      </c>
      <c r="AY663" s="157" t="s">
        <v>167</v>
      </c>
    </row>
    <row r="664" spans="2:51" s="15" customFormat="1" ht="11.25">
      <c r="B664" s="173"/>
      <c r="D664" s="150" t="s">
        <v>179</v>
      </c>
      <c r="E664" s="174" t="s">
        <v>19</v>
      </c>
      <c r="F664" s="175" t="s">
        <v>536</v>
      </c>
      <c r="H664" s="176">
        <v>373.67</v>
      </c>
      <c r="I664" s="177"/>
      <c r="L664" s="173"/>
      <c r="M664" s="178"/>
      <c r="T664" s="179"/>
      <c r="AT664" s="174" t="s">
        <v>179</v>
      </c>
      <c r="AU664" s="174" t="s">
        <v>90</v>
      </c>
      <c r="AV664" s="15" t="s">
        <v>103</v>
      </c>
      <c r="AW664" s="15" t="s">
        <v>35</v>
      </c>
      <c r="AX664" s="15" t="s">
        <v>74</v>
      </c>
      <c r="AY664" s="174" t="s">
        <v>167</v>
      </c>
    </row>
    <row r="665" spans="2:51" s="13" customFormat="1" ht="11.25">
      <c r="B665" s="156"/>
      <c r="D665" s="150" t="s">
        <v>179</v>
      </c>
      <c r="E665" s="157" t="s">
        <v>19</v>
      </c>
      <c r="F665" s="158" t="s">
        <v>1149</v>
      </c>
      <c r="H665" s="159">
        <v>373.67</v>
      </c>
      <c r="I665" s="160"/>
      <c r="L665" s="156"/>
      <c r="M665" s="161"/>
      <c r="T665" s="162"/>
      <c r="AT665" s="157" t="s">
        <v>179</v>
      </c>
      <c r="AU665" s="157" t="s">
        <v>90</v>
      </c>
      <c r="AV665" s="13" t="s">
        <v>90</v>
      </c>
      <c r="AW665" s="13" t="s">
        <v>35</v>
      </c>
      <c r="AX665" s="13" t="s">
        <v>74</v>
      </c>
      <c r="AY665" s="157" t="s">
        <v>167</v>
      </c>
    </row>
    <row r="666" spans="2:51" s="14" customFormat="1" ht="11.25">
      <c r="B666" s="163"/>
      <c r="D666" s="150" t="s">
        <v>179</v>
      </c>
      <c r="E666" s="164" t="s">
        <v>19</v>
      </c>
      <c r="F666" s="165" t="s">
        <v>200</v>
      </c>
      <c r="H666" s="166">
        <v>747.34</v>
      </c>
      <c r="I666" s="167"/>
      <c r="L666" s="163"/>
      <c r="M666" s="168"/>
      <c r="T666" s="169"/>
      <c r="AT666" s="164" t="s">
        <v>179</v>
      </c>
      <c r="AU666" s="164" t="s">
        <v>90</v>
      </c>
      <c r="AV666" s="14" t="s">
        <v>175</v>
      </c>
      <c r="AW666" s="14" t="s">
        <v>35</v>
      </c>
      <c r="AX666" s="14" t="s">
        <v>82</v>
      </c>
      <c r="AY666" s="164" t="s">
        <v>167</v>
      </c>
    </row>
    <row r="667" spans="2:65" s="1" customFormat="1" ht="24.2" customHeight="1">
      <c r="B667" s="33"/>
      <c r="C667" s="132" t="s">
        <v>1150</v>
      </c>
      <c r="D667" s="132" t="s">
        <v>170</v>
      </c>
      <c r="E667" s="133" t="s">
        <v>1151</v>
      </c>
      <c r="F667" s="134" t="s">
        <v>1152</v>
      </c>
      <c r="G667" s="135" t="s">
        <v>368</v>
      </c>
      <c r="H667" s="136">
        <v>41.4</v>
      </c>
      <c r="I667" s="137"/>
      <c r="J667" s="138">
        <f>ROUND(I667*H667,2)</f>
        <v>0</v>
      </c>
      <c r="K667" s="134" t="s">
        <v>174</v>
      </c>
      <c r="L667" s="33"/>
      <c r="M667" s="139" t="s">
        <v>19</v>
      </c>
      <c r="N667" s="140" t="s">
        <v>46</v>
      </c>
      <c r="P667" s="141">
        <f>O667*H667</f>
        <v>0</v>
      </c>
      <c r="Q667" s="141">
        <v>0.00092</v>
      </c>
      <c r="R667" s="141">
        <f>Q667*H667</f>
        <v>0.038088</v>
      </c>
      <c r="S667" s="141">
        <v>0</v>
      </c>
      <c r="T667" s="142">
        <f>S667*H667</f>
        <v>0</v>
      </c>
      <c r="AR667" s="143" t="s">
        <v>309</v>
      </c>
      <c r="AT667" s="143" t="s">
        <v>170</v>
      </c>
      <c r="AU667" s="143" t="s">
        <v>90</v>
      </c>
      <c r="AY667" s="18" t="s">
        <v>167</v>
      </c>
      <c r="BE667" s="144">
        <f>IF(N667="základní",J667,0)</f>
        <v>0</v>
      </c>
      <c r="BF667" s="144">
        <f>IF(N667="snížená",J667,0)</f>
        <v>0</v>
      </c>
      <c r="BG667" s="144">
        <f>IF(N667="zákl. přenesená",J667,0)</f>
        <v>0</v>
      </c>
      <c r="BH667" s="144">
        <f>IF(N667="sníž. přenesená",J667,0)</f>
        <v>0</v>
      </c>
      <c r="BI667" s="144">
        <f>IF(N667="nulová",J667,0)</f>
        <v>0</v>
      </c>
      <c r="BJ667" s="18" t="s">
        <v>90</v>
      </c>
      <c r="BK667" s="144">
        <f>ROUND(I667*H667,2)</f>
        <v>0</v>
      </c>
      <c r="BL667" s="18" t="s">
        <v>309</v>
      </c>
      <c r="BM667" s="143" t="s">
        <v>1153</v>
      </c>
    </row>
    <row r="668" spans="2:47" s="1" customFormat="1" ht="11.25">
      <c r="B668" s="33"/>
      <c r="D668" s="145" t="s">
        <v>177</v>
      </c>
      <c r="F668" s="146" t="s">
        <v>1154</v>
      </c>
      <c r="I668" s="147"/>
      <c r="L668" s="33"/>
      <c r="M668" s="148"/>
      <c r="T668" s="54"/>
      <c r="AT668" s="18" t="s">
        <v>177</v>
      </c>
      <c r="AU668" s="18" t="s">
        <v>90</v>
      </c>
    </row>
    <row r="669" spans="2:51" s="12" customFormat="1" ht="11.25">
      <c r="B669" s="149"/>
      <c r="D669" s="150" t="s">
        <v>179</v>
      </c>
      <c r="E669" s="151" t="s">
        <v>19</v>
      </c>
      <c r="F669" s="152" t="s">
        <v>1155</v>
      </c>
      <c r="H669" s="151" t="s">
        <v>19</v>
      </c>
      <c r="I669" s="153"/>
      <c r="L669" s="149"/>
      <c r="M669" s="154"/>
      <c r="T669" s="155"/>
      <c r="AT669" s="151" t="s">
        <v>179</v>
      </c>
      <c r="AU669" s="151" t="s">
        <v>90</v>
      </c>
      <c r="AV669" s="12" t="s">
        <v>82</v>
      </c>
      <c r="AW669" s="12" t="s">
        <v>35</v>
      </c>
      <c r="AX669" s="12" t="s">
        <v>74</v>
      </c>
      <c r="AY669" s="151" t="s">
        <v>167</v>
      </c>
    </row>
    <row r="670" spans="2:51" s="13" customFormat="1" ht="11.25">
      <c r="B670" s="156"/>
      <c r="D670" s="150" t="s">
        <v>179</v>
      </c>
      <c r="E670" s="157" t="s">
        <v>19</v>
      </c>
      <c r="F670" s="158" t="s">
        <v>1156</v>
      </c>
      <c r="H670" s="159">
        <v>8.28</v>
      </c>
      <c r="I670" s="160"/>
      <c r="L670" s="156"/>
      <c r="M670" s="161"/>
      <c r="T670" s="162"/>
      <c r="AT670" s="157" t="s">
        <v>179</v>
      </c>
      <c r="AU670" s="157" t="s">
        <v>90</v>
      </c>
      <c r="AV670" s="13" t="s">
        <v>90</v>
      </c>
      <c r="AW670" s="13" t="s">
        <v>35</v>
      </c>
      <c r="AX670" s="13" t="s">
        <v>74</v>
      </c>
      <c r="AY670" s="157" t="s">
        <v>167</v>
      </c>
    </row>
    <row r="671" spans="2:51" s="12" customFormat="1" ht="11.25">
      <c r="B671" s="149"/>
      <c r="D671" s="150" t="s">
        <v>179</v>
      </c>
      <c r="E671" s="151" t="s">
        <v>19</v>
      </c>
      <c r="F671" s="152" t="s">
        <v>1157</v>
      </c>
      <c r="H671" s="151" t="s">
        <v>19</v>
      </c>
      <c r="I671" s="153"/>
      <c r="L671" s="149"/>
      <c r="M671" s="154"/>
      <c r="T671" s="155"/>
      <c r="AT671" s="151" t="s">
        <v>179</v>
      </c>
      <c r="AU671" s="151" t="s">
        <v>90</v>
      </c>
      <c r="AV671" s="12" t="s">
        <v>82</v>
      </c>
      <c r="AW671" s="12" t="s">
        <v>35</v>
      </c>
      <c r="AX671" s="12" t="s">
        <v>74</v>
      </c>
      <c r="AY671" s="151" t="s">
        <v>167</v>
      </c>
    </row>
    <row r="672" spans="2:51" s="13" customFormat="1" ht="11.25">
      <c r="B672" s="156"/>
      <c r="D672" s="150" t="s">
        <v>179</v>
      </c>
      <c r="E672" s="157" t="s">
        <v>19</v>
      </c>
      <c r="F672" s="158" t="s">
        <v>1158</v>
      </c>
      <c r="H672" s="159">
        <v>33.12</v>
      </c>
      <c r="I672" s="160"/>
      <c r="L672" s="156"/>
      <c r="M672" s="161"/>
      <c r="T672" s="162"/>
      <c r="AT672" s="157" t="s">
        <v>179</v>
      </c>
      <c r="AU672" s="157" t="s">
        <v>90</v>
      </c>
      <c r="AV672" s="13" t="s">
        <v>90</v>
      </c>
      <c r="AW672" s="13" t="s">
        <v>35</v>
      </c>
      <c r="AX672" s="13" t="s">
        <v>74</v>
      </c>
      <c r="AY672" s="157" t="s">
        <v>167</v>
      </c>
    </row>
    <row r="673" spans="2:51" s="14" customFormat="1" ht="11.25">
      <c r="B673" s="163"/>
      <c r="D673" s="150" t="s">
        <v>179</v>
      </c>
      <c r="E673" s="164" t="s">
        <v>19</v>
      </c>
      <c r="F673" s="165" t="s">
        <v>200</v>
      </c>
      <c r="H673" s="166">
        <v>41.4</v>
      </c>
      <c r="I673" s="167"/>
      <c r="L673" s="163"/>
      <c r="M673" s="168"/>
      <c r="T673" s="169"/>
      <c r="AT673" s="164" t="s">
        <v>179</v>
      </c>
      <c r="AU673" s="164" t="s">
        <v>90</v>
      </c>
      <c r="AV673" s="14" t="s">
        <v>175</v>
      </c>
      <c r="AW673" s="14" t="s">
        <v>35</v>
      </c>
      <c r="AX673" s="14" t="s">
        <v>82</v>
      </c>
      <c r="AY673" s="164" t="s">
        <v>167</v>
      </c>
    </row>
    <row r="674" spans="2:65" s="1" customFormat="1" ht="24.2" customHeight="1">
      <c r="B674" s="33"/>
      <c r="C674" s="132" t="s">
        <v>1159</v>
      </c>
      <c r="D674" s="132" t="s">
        <v>170</v>
      </c>
      <c r="E674" s="133" t="s">
        <v>1160</v>
      </c>
      <c r="F674" s="134" t="s">
        <v>1161</v>
      </c>
      <c r="G674" s="135" t="s">
        <v>368</v>
      </c>
      <c r="H674" s="136">
        <v>51.3</v>
      </c>
      <c r="I674" s="137"/>
      <c r="J674" s="138">
        <f>ROUND(I674*H674,2)</f>
        <v>0</v>
      </c>
      <c r="K674" s="134" t="s">
        <v>174</v>
      </c>
      <c r="L674" s="33"/>
      <c r="M674" s="139" t="s">
        <v>19</v>
      </c>
      <c r="N674" s="140" t="s">
        <v>46</v>
      </c>
      <c r="P674" s="141">
        <f>O674*H674</f>
        <v>0</v>
      </c>
      <c r="Q674" s="141">
        <v>0.00091</v>
      </c>
      <c r="R674" s="141">
        <f>Q674*H674</f>
        <v>0.046682999999999995</v>
      </c>
      <c r="S674" s="141">
        <v>0</v>
      </c>
      <c r="T674" s="142">
        <f>S674*H674</f>
        <v>0</v>
      </c>
      <c r="AR674" s="143" t="s">
        <v>309</v>
      </c>
      <c r="AT674" s="143" t="s">
        <v>170</v>
      </c>
      <c r="AU674" s="143" t="s">
        <v>90</v>
      </c>
      <c r="AY674" s="18" t="s">
        <v>167</v>
      </c>
      <c r="BE674" s="144">
        <f>IF(N674="základní",J674,0)</f>
        <v>0</v>
      </c>
      <c r="BF674" s="144">
        <f>IF(N674="snížená",J674,0)</f>
        <v>0</v>
      </c>
      <c r="BG674" s="144">
        <f>IF(N674="zákl. přenesená",J674,0)</f>
        <v>0</v>
      </c>
      <c r="BH674" s="144">
        <f>IF(N674="sníž. přenesená",J674,0)</f>
        <v>0</v>
      </c>
      <c r="BI674" s="144">
        <f>IF(N674="nulová",J674,0)</f>
        <v>0</v>
      </c>
      <c r="BJ674" s="18" t="s">
        <v>90</v>
      </c>
      <c r="BK674" s="144">
        <f>ROUND(I674*H674,2)</f>
        <v>0</v>
      </c>
      <c r="BL674" s="18" t="s">
        <v>309</v>
      </c>
      <c r="BM674" s="143" t="s">
        <v>1162</v>
      </c>
    </row>
    <row r="675" spans="2:47" s="1" customFormat="1" ht="11.25">
      <c r="B675" s="33"/>
      <c r="D675" s="145" t="s">
        <v>177</v>
      </c>
      <c r="F675" s="146" t="s">
        <v>1163</v>
      </c>
      <c r="I675" s="147"/>
      <c r="L675" s="33"/>
      <c r="M675" s="148"/>
      <c r="T675" s="54"/>
      <c r="AT675" s="18" t="s">
        <v>177</v>
      </c>
      <c r="AU675" s="18" t="s">
        <v>90</v>
      </c>
    </row>
    <row r="676" spans="2:51" s="12" customFormat="1" ht="11.25">
      <c r="B676" s="149"/>
      <c r="D676" s="150" t="s">
        <v>179</v>
      </c>
      <c r="E676" s="151" t="s">
        <v>19</v>
      </c>
      <c r="F676" s="152" t="s">
        <v>1164</v>
      </c>
      <c r="H676" s="151" t="s">
        <v>19</v>
      </c>
      <c r="I676" s="153"/>
      <c r="L676" s="149"/>
      <c r="M676" s="154"/>
      <c r="T676" s="155"/>
      <c r="AT676" s="151" t="s">
        <v>179</v>
      </c>
      <c r="AU676" s="151" t="s">
        <v>90</v>
      </c>
      <c r="AV676" s="12" t="s">
        <v>82</v>
      </c>
      <c r="AW676" s="12" t="s">
        <v>35</v>
      </c>
      <c r="AX676" s="12" t="s">
        <v>74</v>
      </c>
      <c r="AY676" s="151" t="s">
        <v>167</v>
      </c>
    </row>
    <row r="677" spans="2:51" s="13" customFormat="1" ht="11.25">
      <c r="B677" s="156"/>
      <c r="D677" s="150" t="s">
        <v>179</v>
      </c>
      <c r="E677" s="157" t="s">
        <v>19</v>
      </c>
      <c r="F677" s="158" t="s">
        <v>1165</v>
      </c>
      <c r="H677" s="159">
        <v>51.3</v>
      </c>
      <c r="I677" s="160"/>
      <c r="L677" s="156"/>
      <c r="M677" s="161"/>
      <c r="T677" s="162"/>
      <c r="AT677" s="157" t="s">
        <v>179</v>
      </c>
      <c r="AU677" s="157" t="s">
        <v>90</v>
      </c>
      <c r="AV677" s="13" t="s">
        <v>90</v>
      </c>
      <c r="AW677" s="13" t="s">
        <v>35</v>
      </c>
      <c r="AX677" s="13" t="s">
        <v>74</v>
      </c>
      <c r="AY677" s="157" t="s">
        <v>167</v>
      </c>
    </row>
    <row r="678" spans="2:51" s="14" customFormat="1" ht="11.25">
      <c r="B678" s="163"/>
      <c r="D678" s="150" t="s">
        <v>179</v>
      </c>
      <c r="E678" s="164" t="s">
        <v>19</v>
      </c>
      <c r="F678" s="165" t="s">
        <v>200</v>
      </c>
      <c r="H678" s="166">
        <v>51.3</v>
      </c>
      <c r="I678" s="167"/>
      <c r="L678" s="163"/>
      <c r="M678" s="168"/>
      <c r="T678" s="169"/>
      <c r="AT678" s="164" t="s">
        <v>179</v>
      </c>
      <c r="AU678" s="164" t="s">
        <v>90</v>
      </c>
      <c r="AV678" s="14" t="s">
        <v>175</v>
      </c>
      <c r="AW678" s="14" t="s">
        <v>35</v>
      </c>
      <c r="AX678" s="14" t="s">
        <v>82</v>
      </c>
      <c r="AY678" s="164" t="s">
        <v>167</v>
      </c>
    </row>
    <row r="679" spans="2:65" s="1" customFormat="1" ht="24.2" customHeight="1">
      <c r="B679" s="33"/>
      <c r="C679" s="132" t="s">
        <v>1166</v>
      </c>
      <c r="D679" s="132" t="s">
        <v>170</v>
      </c>
      <c r="E679" s="133" t="s">
        <v>1167</v>
      </c>
      <c r="F679" s="134" t="s">
        <v>1168</v>
      </c>
      <c r="G679" s="135" t="s">
        <v>368</v>
      </c>
      <c r="H679" s="136">
        <v>16.44</v>
      </c>
      <c r="I679" s="137"/>
      <c r="J679" s="138">
        <f>ROUND(I679*H679,2)</f>
        <v>0</v>
      </c>
      <c r="K679" s="134" t="s">
        <v>174</v>
      </c>
      <c r="L679" s="33"/>
      <c r="M679" s="139" t="s">
        <v>19</v>
      </c>
      <c r="N679" s="140" t="s">
        <v>46</v>
      </c>
      <c r="P679" s="141">
        <f>O679*H679</f>
        <v>0</v>
      </c>
      <c r="Q679" s="141">
        <v>0.00091</v>
      </c>
      <c r="R679" s="141">
        <f>Q679*H679</f>
        <v>0.0149604</v>
      </c>
      <c r="S679" s="141">
        <v>0</v>
      </c>
      <c r="T679" s="142">
        <f>S679*H679</f>
        <v>0</v>
      </c>
      <c r="AR679" s="143" t="s">
        <v>309</v>
      </c>
      <c r="AT679" s="143" t="s">
        <v>170</v>
      </c>
      <c r="AU679" s="143" t="s">
        <v>90</v>
      </c>
      <c r="AY679" s="18" t="s">
        <v>167</v>
      </c>
      <c r="BE679" s="144">
        <f>IF(N679="základní",J679,0)</f>
        <v>0</v>
      </c>
      <c r="BF679" s="144">
        <f>IF(N679="snížená",J679,0)</f>
        <v>0</v>
      </c>
      <c r="BG679" s="144">
        <f>IF(N679="zákl. přenesená",J679,0)</f>
        <v>0</v>
      </c>
      <c r="BH679" s="144">
        <f>IF(N679="sníž. přenesená",J679,0)</f>
        <v>0</v>
      </c>
      <c r="BI679" s="144">
        <f>IF(N679="nulová",J679,0)</f>
        <v>0</v>
      </c>
      <c r="BJ679" s="18" t="s">
        <v>90</v>
      </c>
      <c r="BK679" s="144">
        <f>ROUND(I679*H679,2)</f>
        <v>0</v>
      </c>
      <c r="BL679" s="18" t="s">
        <v>309</v>
      </c>
      <c r="BM679" s="143" t="s">
        <v>1169</v>
      </c>
    </row>
    <row r="680" spans="2:47" s="1" customFormat="1" ht="11.25">
      <c r="B680" s="33"/>
      <c r="D680" s="145" t="s">
        <v>177</v>
      </c>
      <c r="F680" s="146" t="s">
        <v>1170</v>
      </c>
      <c r="I680" s="147"/>
      <c r="L680" s="33"/>
      <c r="M680" s="148"/>
      <c r="T680" s="54"/>
      <c r="AT680" s="18" t="s">
        <v>177</v>
      </c>
      <c r="AU680" s="18" t="s">
        <v>90</v>
      </c>
    </row>
    <row r="681" spans="2:51" s="12" customFormat="1" ht="11.25">
      <c r="B681" s="149"/>
      <c r="D681" s="150" t="s">
        <v>179</v>
      </c>
      <c r="E681" s="151" t="s">
        <v>19</v>
      </c>
      <c r="F681" s="152" t="s">
        <v>1171</v>
      </c>
      <c r="H681" s="151" t="s">
        <v>19</v>
      </c>
      <c r="I681" s="153"/>
      <c r="L681" s="149"/>
      <c r="M681" s="154"/>
      <c r="T681" s="155"/>
      <c r="AT681" s="151" t="s">
        <v>179</v>
      </c>
      <c r="AU681" s="151" t="s">
        <v>90</v>
      </c>
      <c r="AV681" s="12" t="s">
        <v>82</v>
      </c>
      <c r="AW681" s="12" t="s">
        <v>35</v>
      </c>
      <c r="AX681" s="12" t="s">
        <v>74</v>
      </c>
      <c r="AY681" s="151" t="s">
        <v>167</v>
      </c>
    </row>
    <row r="682" spans="2:51" s="13" customFormat="1" ht="11.25">
      <c r="B682" s="156"/>
      <c r="D682" s="150" t="s">
        <v>179</v>
      </c>
      <c r="E682" s="157" t="s">
        <v>19</v>
      </c>
      <c r="F682" s="158" t="s">
        <v>1172</v>
      </c>
      <c r="H682" s="159">
        <v>11.04</v>
      </c>
      <c r="I682" s="160"/>
      <c r="L682" s="156"/>
      <c r="M682" s="161"/>
      <c r="T682" s="162"/>
      <c r="AT682" s="157" t="s">
        <v>179</v>
      </c>
      <c r="AU682" s="157" t="s">
        <v>90</v>
      </c>
      <c r="AV682" s="13" t="s">
        <v>90</v>
      </c>
      <c r="AW682" s="13" t="s">
        <v>35</v>
      </c>
      <c r="AX682" s="13" t="s">
        <v>74</v>
      </c>
      <c r="AY682" s="157" t="s">
        <v>167</v>
      </c>
    </row>
    <row r="683" spans="2:51" s="12" customFormat="1" ht="11.25">
      <c r="B683" s="149"/>
      <c r="D683" s="150" t="s">
        <v>179</v>
      </c>
      <c r="E683" s="151" t="s">
        <v>19</v>
      </c>
      <c r="F683" s="152" t="s">
        <v>1173</v>
      </c>
      <c r="H683" s="151" t="s">
        <v>19</v>
      </c>
      <c r="I683" s="153"/>
      <c r="L683" s="149"/>
      <c r="M683" s="154"/>
      <c r="T683" s="155"/>
      <c r="AT683" s="151" t="s">
        <v>179</v>
      </c>
      <c r="AU683" s="151" t="s">
        <v>90</v>
      </c>
      <c r="AV683" s="12" t="s">
        <v>82</v>
      </c>
      <c r="AW683" s="12" t="s">
        <v>35</v>
      </c>
      <c r="AX683" s="12" t="s">
        <v>74</v>
      </c>
      <c r="AY683" s="151" t="s">
        <v>167</v>
      </c>
    </row>
    <row r="684" spans="2:51" s="13" customFormat="1" ht="11.25">
      <c r="B684" s="156"/>
      <c r="D684" s="150" t="s">
        <v>179</v>
      </c>
      <c r="E684" s="157" t="s">
        <v>19</v>
      </c>
      <c r="F684" s="158" t="s">
        <v>1174</v>
      </c>
      <c r="H684" s="159">
        <v>5.4</v>
      </c>
      <c r="I684" s="160"/>
      <c r="L684" s="156"/>
      <c r="M684" s="161"/>
      <c r="T684" s="162"/>
      <c r="AT684" s="157" t="s">
        <v>179</v>
      </c>
      <c r="AU684" s="157" t="s">
        <v>90</v>
      </c>
      <c r="AV684" s="13" t="s">
        <v>90</v>
      </c>
      <c r="AW684" s="13" t="s">
        <v>35</v>
      </c>
      <c r="AX684" s="13" t="s">
        <v>74</v>
      </c>
      <c r="AY684" s="157" t="s">
        <v>167</v>
      </c>
    </row>
    <row r="685" spans="2:51" s="14" customFormat="1" ht="11.25">
      <c r="B685" s="163"/>
      <c r="D685" s="150" t="s">
        <v>179</v>
      </c>
      <c r="E685" s="164" t="s">
        <v>19</v>
      </c>
      <c r="F685" s="165" t="s">
        <v>200</v>
      </c>
      <c r="H685" s="166">
        <v>16.44</v>
      </c>
      <c r="I685" s="167"/>
      <c r="L685" s="163"/>
      <c r="M685" s="168"/>
      <c r="T685" s="169"/>
      <c r="AT685" s="164" t="s">
        <v>179</v>
      </c>
      <c r="AU685" s="164" t="s">
        <v>90</v>
      </c>
      <c r="AV685" s="14" t="s">
        <v>175</v>
      </c>
      <c r="AW685" s="14" t="s">
        <v>35</v>
      </c>
      <c r="AX685" s="14" t="s">
        <v>82</v>
      </c>
      <c r="AY685" s="164" t="s">
        <v>167</v>
      </c>
    </row>
    <row r="686" spans="2:65" s="1" customFormat="1" ht="24.2" customHeight="1">
      <c r="B686" s="33"/>
      <c r="C686" s="132" t="s">
        <v>1175</v>
      </c>
      <c r="D686" s="132" t="s">
        <v>170</v>
      </c>
      <c r="E686" s="133" t="s">
        <v>1176</v>
      </c>
      <c r="F686" s="134" t="s">
        <v>1177</v>
      </c>
      <c r="G686" s="135" t="s">
        <v>312</v>
      </c>
      <c r="H686" s="136">
        <v>21</v>
      </c>
      <c r="I686" s="137"/>
      <c r="J686" s="138">
        <f>ROUND(I686*H686,2)</f>
        <v>0</v>
      </c>
      <c r="K686" s="134" t="s">
        <v>174</v>
      </c>
      <c r="L686" s="33"/>
      <c r="M686" s="139" t="s">
        <v>19</v>
      </c>
      <c r="N686" s="140" t="s">
        <v>46</v>
      </c>
      <c r="P686" s="141">
        <f>O686*H686</f>
        <v>0</v>
      </c>
      <c r="Q686" s="141">
        <v>0.01583</v>
      </c>
      <c r="R686" s="141">
        <f>Q686*H686</f>
        <v>0.33243</v>
      </c>
      <c r="S686" s="141">
        <v>0</v>
      </c>
      <c r="T686" s="142">
        <f>S686*H686</f>
        <v>0</v>
      </c>
      <c r="AR686" s="143" t="s">
        <v>309</v>
      </c>
      <c r="AT686" s="143" t="s">
        <v>170</v>
      </c>
      <c r="AU686" s="143" t="s">
        <v>90</v>
      </c>
      <c r="AY686" s="18" t="s">
        <v>167</v>
      </c>
      <c r="BE686" s="144">
        <f>IF(N686="základní",J686,0)</f>
        <v>0</v>
      </c>
      <c r="BF686" s="144">
        <f>IF(N686="snížená",J686,0)</f>
        <v>0</v>
      </c>
      <c r="BG686" s="144">
        <f>IF(N686="zákl. přenesená",J686,0)</f>
        <v>0</v>
      </c>
      <c r="BH686" s="144">
        <f>IF(N686="sníž. přenesená",J686,0)</f>
        <v>0</v>
      </c>
      <c r="BI686" s="144">
        <f>IF(N686="nulová",J686,0)</f>
        <v>0</v>
      </c>
      <c r="BJ686" s="18" t="s">
        <v>90</v>
      </c>
      <c r="BK686" s="144">
        <f>ROUND(I686*H686,2)</f>
        <v>0</v>
      </c>
      <c r="BL686" s="18" t="s">
        <v>309</v>
      </c>
      <c r="BM686" s="143" t="s">
        <v>1178</v>
      </c>
    </row>
    <row r="687" spans="2:47" s="1" customFormat="1" ht="11.25">
      <c r="B687" s="33"/>
      <c r="D687" s="145" t="s">
        <v>177</v>
      </c>
      <c r="F687" s="146" t="s">
        <v>1179</v>
      </c>
      <c r="I687" s="147"/>
      <c r="L687" s="33"/>
      <c r="M687" s="148"/>
      <c r="T687" s="54"/>
      <c r="AT687" s="18" t="s">
        <v>177</v>
      </c>
      <c r="AU687" s="18" t="s">
        <v>90</v>
      </c>
    </row>
    <row r="688" spans="2:51" s="12" customFormat="1" ht="11.25">
      <c r="B688" s="149"/>
      <c r="D688" s="150" t="s">
        <v>179</v>
      </c>
      <c r="E688" s="151" t="s">
        <v>19</v>
      </c>
      <c r="F688" s="152" t="s">
        <v>1180</v>
      </c>
      <c r="H688" s="151" t="s">
        <v>19</v>
      </c>
      <c r="I688" s="153"/>
      <c r="L688" s="149"/>
      <c r="M688" s="154"/>
      <c r="T688" s="155"/>
      <c r="AT688" s="151" t="s">
        <v>179</v>
      </c>
      <c r="AU688" s="151" t="s">
        <v>90</v>
      </c>
      <c r="AV688" s="12" t="s">
        <v>82</v>
      </c>
      <c r="AW688" s="12" t="s">
        <v>35</v>
      </c>
      <c r="AX688" s="12" t="s">
        <v>74</v>
      </c>
      <c r="AY688" s="151" t="s">
        <v>167</v>
      </c>
    </row>
    <row r="689" spans="2:51" s="13" customFormat="1" ht="11.25">
      <c r="B689" s="156"/>
      <c r="D689" s="150" t="s">
        <v>179</v>
      </c>
      <c r="E689" s="157" t="s">
        <v>19</v>
      </c>
      <c r="F689" s="158" t="s">
        <v>1181</v>
      </c>
      <c r="H689" s="159">
        <v>21</v>
      </c>
      <c r="I689" s="160"/>
      <c r="L689" s="156"/>
      <c r="M689" s="161"/>
      <c r="T689" s="162"/>
      <c r="AT689" s="157" t="s">
        <v>179</v>
      </c>
      <c r="AU689" s="157" t="s">
        <v>90</v>
      </c>
      <c r="AV689" s="13" t="s">
        <v>90</v>
      </c>
      <c r="AW689" s="13" t="s">
        <v>35</v>
      </c>
      <c r="AX689" s="13" t="s">
        <v>74</v>
      </c>
      <c r="AY689" s="157" t="s">
        <v>167</v>
      </c>
    </row>
    <row r="690" spans="2:51" s="14" customFormat="1" ht="11.25">
      <c r="B690" s="163"/>
      <c r="D690" s="150" t="s">
        <v>179</v>
      </c>
      <c r="E690" s="164" t="s">
        <v>19</v>
      </c>
      <c r="F690" s="165" t="s">
        <v>200</v>
      </c>
      <c r="H690" s="166">
        <v>21</v>
      </c>
      <c r="I690" s="167"/>
      <c r="L690" s="163"/>
      <c r="M690" s="168"/>
      <c r="T690" s="169"/>
      <c r="AT690" s="164" t="s">
        <v>179</v>
      </c>
      <c r="AU690" s="164" t="s">
        <v>90</v>
      </c>
      <c r="AV690" s="14" t="s">
        <v>175</v>
      </c>
      <c r="AW690" s="14" t="s">
        <v>35</v>
      </c>
      <c r="AX690" s="14" t="s">
        <v>82</v>
      </c>
      <c r="AY690" s="164" t="s">
        <v>167</v>
      </c>
    </row>
    <row r="691" spans="2:65" s="1" customFormat="1" ht="24.2" customHeight="1">
      <c r="B691" s="33"/>
      <c r="C691" s="132" t="s">
        <v>1182</v>
      </c>
      <c r="D691" s="132" t="s">
        <v>170</v>
      </c>
      <c r="E691" s="133" t="s">
        <v>1183</v>
      </c>
      <c r="F691" s="134" t="s">
        <v>1184</v>
      </c>
      <c r="G691" s="135" t="s">
        <v>312</v>
      </c>
      <c r="H691" s="136">
        <v>37</v>
      </c>
      <c r="I691" s="137"/>
      <c r="J691" s="138">
        <f>ROUND(I691*H691,2)</f>
        <v>0</v>
      </c>
      <c r="K691" s="134" t="s">
        <v>174</v>
      </c>
      <c r="L691" s="33"/>
      <c r="M691" s="139" t="s">
        <v>19</v>
      </c>
      <c r="N691" s="140" t="s">
        <v>46</v>
      </c>
      <c r="P691" s="141">
        <f>O691*H691</f>
        <v>0</v>
      </c>
      <c r="Q691" s="141">
        <v>0.00503</v>
      </c>
      <c r="R691" s="141">
        <f>Q691*H691</f>
        <v>0.18611</v>
      </c>
      <c r="S691" s="141">
        <v>0</v>
      </c>
      <c r="T691" s="142">
        <f>S691*H691</f>
        <v>0</v>
      </c>
      <c r="AR691" s="143" t="s">
        <v>309</v>
      </c>
      <c r="AT691" s="143" t="s">
        <v>170</v>
      </c>
      <c r="AU691" s="143" t="s">
        <v>90</v>
      </c>
      <c r="AY691" s="18" t="s">
        <v>167</v>
      </c>
      <c r="BE691" s="144">
        <f>IF(N691="základní",J691,0)</f>
        <v>0</v>
      </c>
      <c r="BF691" s="144">
        <f>IF(N691="snížená",J691,0)</f>
        <v>0</v>
      </c>
      <c r="BG691" s="144">
        <f>IF(N691="zákl. přenesená",J691,0)</f>
        <v>0</v>
      </c>
      <c r="BH691" s="144">
        <f>IF(N691="sníž. přenesená",J691,0)</f>
        <v>0</v>
      </c>
      <c r="BI691" s="144">
        <f>IF(N691="nulová",J691,0)</f>
        <v>0</v>
      </c>
      <c r="BJ691" s="18" t="s">
        <v>90</v>
      </c>
      <c r="BK691" s="144">
        <f>ROUND(I691*H691,2)</f>
        <v>0</v>
      </c>
      <c r="BL691" s="18" t="s">
        <v>309</v>
      </c>
      <c r="BM691" s="143" t="s">
        <v>1185</v>
      </c>
    </row>
    <row r="692" spans="2:47" s="1" customFormat="1" ht="11.25">
      <c r="B692" s="33"/>
      <c r="D692" s="145" t="s">
        <v>177</v>
      </c>
      <c r="F692" s="146" t="s">
        <v>1186</v>
      </c>
      <c r="I692" s="147"/>
      <c r="L692" s="33"/>
      <c r="M692" s="148"/>
      <c r="T692" s="54"/>
      <c r="AT692" s="18" t="s">
        <v>177</v>
      </c>
      <c r="AU692" s="18" t="s">
        <v>90</v>
      </c>
    </row>
    <row r="693" spans="2:51" s="13" customFormat="1" ht="11.25">
      <c r="B693" s="156"/>
      <c r="D693" s="150" t="s">
        <v>179</v>
      </c>
      <c r="E693" s="157" t="s">
        <v>19</v>
      </c>
      <c r="F693" s="158" t="s">
        <v>1187</v>
      </c>
      <c r="H693" s="159">
        <v>20</v>
      </c>
      <c r="I693" s="160"/>
      <c r="L693" s="156"/>
      <c r="M693" s="161"/>
      <c r="T693" s="162"/>
      <c r="AT693" s="157" t="s">
        <v>179</v>
      </c>
      <c r="AU693" s="157" t="s">
        <v>90</v>
      </c>
      <c r="AV693" s="13" t="s">
        <v>90</v>
      </c>
      <c r="AW693" s="13" t="s">
        <v>35</v>
      </c>
      <c r="AX693" s="13" t="s">
        <v>74</v>
      </c>
      <c r="AY693" s="157" t="s">
        <v>167</v>
      </c>
    </row>
    <row r="694" spans="2:51" s="13" customFormat="1" ht="11.25">
      <c r="B694" s="156"/>
      <c r="D694" s="150" t="s">
        <v>179</v>
      </c>
      <c r="E694" s="157" t="s">
        <v>19</v>
      </c>
      <c r="F694" s="158" t="s">
        <v>1188</v>
      </c>
      <c r="H694" s="159">
        <v>17</v>
      </c>
      <c r="I694" s="160"/>
      <c r="L694" s="156"/>
      <c r="M694" s="161"/>
      <c r="T694" s="162"/>
      <c r="AT694" s="157" t="s">
        <v>179</v>
      </c>
      <c r="AU694" s="157" t="s">
        <v>90</v>
      </c>
      <c r="AV694" s="13" t="s">
        <v>90</v>
      </c>
      <c r="AW694" s="13" t="s">
        <v>35</v>
      </c>
      <c r="AX694" s="13" t="s">
        <v>74</v>
      </c>
      <c r="AY694" s="157" t="s">
        <v>167</v>
      </c>
    </row>
    <row r="695" spans="2:51" s="14" customFormat="1" ht="11.25">
      <c r="B695" s="163"/>
      <c r="D695" s="150" t="s">
        <v>179</v>
      </c>
      <c r="E695" s="164" t="s">
        <v>19</v>
      </c>
      <c r="F695" s="165" t="s">
        <v>200</v>
      </c>
      <c r="H695" s="166">
        <v>37</v>
      </c>
      <c r="I695" s="167"/>
      <c r="L695" s="163"/>
      <c r="M695" s="168"/>
      <c r="T695" s="169"/>
      <c r="AT695" s="164" t="s">
        <v>179</v>
      </c>
      <c r="AU695" s="164" t="s">
        <v>90</v>
      </c>
      <c r="AV695" s="14" t="s">
        <v>175</v>
      </c>
      <c r="AW695" s="14" t="s">
        <v>35</v>
      </c>
      <c r="AX695" s="14" t="s">
        <v>82</v>
      </c>
      <c r="AY695" s="164" t="s">
        <v>167</v>
      </c>
    </row>
    <row r="696" spans="2:65" s="1" customFormat="1" ht="24.2" customHeight="1">
      <c r="B696" s="33"/>
      <c r="C696" s="132" t="s">
        <v>1189</v>
      </c>
      <c r="D696" s="132" t="s">
        <v>170</v>
      </c>
      <c r="E696" s="133" t="s">
        <v>1190</v>
      </c>
      <c r="F696" s="134" t="s">
        <v>1191</v>
      </c>
      <c r="G696" s="135" t="s">
        <v>173</v>
      </c>
      <c r="H696" s="136">
        <v>634.75</v>
      </c>
      <c r="I696" s="137"/>
      <c r="J696" s="138">
        <f>ROUND(I696*H696,2)</f>
        <v>0</v>
      </c>
      <c r="K696" s="134" t="s">
        <v>19</v>
      </c>
      <c r="L696" s="33"/>
      <c r="M696" s="139" t="s">
        <v>19</v>
      </c>
      <c r="N696" s="140" t="s">
        <v>46</v>
      </c>
      <c r="P696" s="141">
        <f>O696*H696</f>
        <v>0</v>
      </c>
      <c r="Q696" s="141">
        <v>0.02055</v>
      </c>
      <c r="R696" s="141">
        <f>Q696*H696</f>
        <v>13.044112499999999</v>
      </c>
      <c r="S696" s="141">
        <v>0</v>
      </c>
      <c r="T696" s="142">
        <f>S696*H696</f>
        <v>0</v>
      </c>
      <c r="AR696" s="143" t="s">
        <v>309</v>
      </c>
      <c r="AT696" s="143" t="s">
        <v>170</v>
      </c>
      <c r="AU696" s="143" t="s">
        <v>90</v>
      </c>
      <c r="AY696" s="18" t="s">
        <v>167</v>
      </c>
      <c r="BE696" s="144">
        <f>IF(N696="základní",J696,0)</f>
        <v>0</v>
      </c>
      <c r="BF696" s="144">
        <f>IF(N696="snížená",J696,0)</f>
        <v>0</v>
      </c>
      <c r="BG696" s="144">
        <f>IF(N696="zákl. přenesená",J696,0)</f>
        <v>0</v>
      </c>
      <c r="BH696" s="144">
        <f>IF(N696="sníž. přenesená",J696,0)</f>
        <v>0</v>
      </c>
      <c r="BI696" s="144">
        <f>IF(N696="nulová",J696,0)</f>
        <v>0</v>
      </c>
      <c r="BJ696" s="18" t="s">
        <v>90</v>
      </c>
      <c r="BK696" s="144">
        <f>ROUND(I696*H696,2)</f>
        <v>0</v>
      </c>
      <c r="BL696" s="18" t="s">
        <v>309</v>
      </c>
      <c r="BM696" s="143" t="s">
        <v>1192</v>
      </c>
    </row>
    <row r="697" spans="2:51" s="12" customFormat="1" ht="11.25">
      <c r="B697" s="149"/>
      <c r="D697" s="150" t="s">
        <v>179</v>
      </c>
      <c r="E697" s="151" t="s">
        <v>19</v>
      </c>
      <c r="F697" s="152" t="s">
        <v>729</v>
      </c>
      <c r="H697" s="151" t="s">
        <v>19</v>
      </c>
      <c r="I697" s="153"/>
      <c r="L697" s="149"/>
      <c r="M697" s="154"/>
      <c r="T697" s="155"/>
      <c r="AT697" s="151" t="s">
        <v>179</v>
      </c>
      <c r="AU697" s="151" t="s">
        <v>90</v>
      </c>
      <c r="AV697" s="12" t="s">
        <v>82</v>
      </c>
      <c r="AW697" s="12" t="s">
        <v>35</v>
      </c>
      <c r="AX697" s="12" t="s">
        <v>74</v>
      </c>
      <c r="AY697" s="151" t="s">
        <v>167</v>
      </c>
    </row>
    <row r="698" spans="2:51" s="13" customFormat="1" ht="11.25">
      <c r="B698" s="156"/>
      <c r="D698" s="150" t="s">
        <v>179</v>
      </c>
      <c r="E698" s="157" t="s">
        <v>19</v>
      </c>
      <c r="F698" s="158" t="s">
        <v>662</v>
      </c>
      <c r="H698" s="159">
        <v>759.2</v>
      </c>
      <c r="I698" s="160"/>
      <c r="L698" s="156"/>
      <c r="M698" s="161"/>
      <c r="T698" s="162"/>
      <c r="AT698" s="157" t="s">
        <v>179</v>
      </c>
      <c r="AU698" s="157" t="s">
        <v>90</v>
      </c>
      <c r="AV698" s="13" t="s">
        <v>90</v>
      </c>
      <c r="AW698" s="13" t="s">
        <v>35</v>
      </c>
      <c r="AX698" s="13" t="s">
        <v>74</v>
      </c>
      <c r="AY698" s="157" t="s">
        <v>167</v>
      </c>
    </row>
    <row r="699" spans="2:51" s="13" customFormat="1" ht="11.25">
      <c r="B699" s="156"/>
      <c r="D699" s="150" t="s">
        <v>179</v>
      </c>
      <c r="E699" s="157" t="s">
        <v>19</v>
      </c>
      <c r="F699" s="158" t="s">
        <v>1193</v>
      </c>
      <c r="H699" s="159">
        <v>-71.61</v>
      </c>
      <c r="I699" s="160"/>
      <c r="L699" s="156"/>
      <c r="M699" s="161"/>
      <c r="T699" s="162"/>
      <c r="AT699" s="157" t="s">
        <v>179</v>
      </c>
      <c r="AU699" s="157" t="s">
        <v>90</v>
      </c>
      <c r="AV699" s="13" t="s">
        <v>90</v>
      </c>
      <c r="AW699" s="13" t="s">
        <v>35</v>
      </c>
      <c r="AX699" s="13" t="s">
        <v>74</v>
      </c>
      <c r="AY699" s="157" t="s">
        <v>167</v>
      </c>
    </row>
    <row r="700" spans="2:51" s="13" customFormat="1" ht="11.25">
      <c r="B700" s="156"/>
      <c r="D700" s="150" t="s">
        <v>179</v>
      </c>
      <c r="E700" s="157" t="s">
        <v>19</v>
      </c>
      <c r="F700" s="158" t="s">
        <v>1194</v>
      </c>
      <c r="H700" s="159">
        <v>-4.38</v>
      </c>
      <c r="I700" s="160"/>
      <c r="L700" s="156"/>
      <c r="M700" s="161"/>
      <c r="T700" s="162"/>
      <c r="AT700" s="157" t="s">
        <v>179</v>
      </c>
      <c r="AU700" s="157" t="s">
        <v>90</v>
      </c>
      <c r="AV700" s="13" t="s">
        <v>90</v>
      </c>
      <c r="AW700" s="13" t="s">
        <v>35</v>
      </c>
      <c r="AX700" s="13" t="s">
        <v>74</v>
      </c>
      <c r="AY700" s="157" t="s">
        <v>167</v>
      </c>
    </row>
    <row r="701" spans="2:51" s="13" customFormat="1" ht="11.25">
      <c r="B701" s="156"/>
      <c r="D701" s="150" t="s">
        <v>179</v>
      </c>
      <c r="E701" s="157" t="s">
        <v>19</v>
      </c>
      <c r="F701" s="158" t="s">
        <v>1195</v>
      </c>
      <c r="H701" s="159">
        <v>-33.06</v>
      </c>
      <c r="I701" s="160"/>
      <c r="L701" s="156"/>
      <c r="M701" s="161"/>
      <c r="T701" s="162"/>
      <c r="AT701" s="157" t="s">
        <v>179</v>
      </c>
      <c r="AU701" s="157" t="s">
        <v>90</v>
      </c>
      <c r="AV701" s="13" t="s">
        <v>90</v>
      </c>
      <c r="AW701" s="13" t="s">
        <v>35</v>
      </c>
      <c r="AX701" s="13" t="s">
        <v>74</v>
      </c>
      <c r="AY701" s="157" t="s">
        <v>167</v>
      </c>
    </row>
    <row r="702" spans="2:51" s="13" customFormat="1" ht="11.25">
      <c r="B702" s="156"/>
      <c r="D702" s="150" t="s">
        <v>179</v>
      </c>
      <c r="E702" s="157" t="s">
        <v>19</v>
      </c>
      <c r="F702" s="158" t="s">
        <v>1196</v>
      </c>
      <c r="H702" s="159">
        <v>-15.4</v>
      </c>
      <c r="I702" s="160"/>
      <c r="L702" s="156"/>
      <c r="M702" s="161"/>
      <c r="T702" s="162"/>
      <c r="AT702" s="157" t="s">
        <v>179</v>
      </c>
      <c r="AU702" s="157" t="s">
        <v>90</v>
      </c>
      <c r="AV702" s="13" t="s">
        <v>90</v>
      </c>
      <c r="AW702" s="13" t="s">
        <v>35</v>
      </c>
      <c r="AX702" s="13" t="s">
        <v>74</v>
      </c>
      <c r="AY702" s="157" t="s">
        <v>167</v>
      </c>
    </row>
    <row r="703" spans="2:51" s="14" customFormat="1" ht="11.25">
      <c r="B703" s="163"/>
      <c r="D703" s="150" t="s">
        <v>179</v>
      </c>
      <c r="E703" s="164" t="s">
        <v>19</v>
      </c>
      <c r="F703" s="165" t="s">
        <v>200</v>
      </c>
      <c r="H703" s="166">
        <v>634.75</v>
      </c>
      <c r="I703" s="167"/>
      <c r="L703" s="163"/>
      <c r="M703" s="168"/>
      <c r="T703" s="169"/>
      <c r="AT703" s="164" t="s">
        <v>179</v>
      </c>
      <c r="AU703" s="164" t="s">
        <v>90</v>
      </c>
      <c r="AV703" s="14" t="s">
        <v>175</v>
      </c>
      <c r="AW703" s="14" t="s">
        <v>35</v>
      </c>
      <c r="AX703" s="14" t="s">
        <v>82</v>
      </c>
      <c r="AY703" s="164" t="s">
        <v>167</v>
      </c>
    </row>
    <row r="704" spans="2:65" s="1" customFormat="1" ht="24.2" customHeight="1">
      <c r="B704" s="33"/>
      <c r="C704" s="132" t="s">
        <v>1197</v>
      </c>
      <c r="D704" s="132" t="s">
        <v>170</v>
      </c>
      <c r="E704" s="133" t="s">
        <v>1198</v>
      </c>
      <c r="F704" s="134" t="s">
        <v>1199</v>
      </c>
      <c r="G704" s="135" t="s">
        <v>173</v>
      </c>
      <c r="H704" s="136">
        <v>75.99</v>
      </c>
      <c r="I704" s="137"/>
      <c r="J704" s="138">
        <f>ROUND(I704*H704,2)</f>
        <v>0</v>
      </c>
      <c r="K704" s="134" t="s">
        <v>174</v>
      </c>
      <c r="L704" s="33"/>
      <c r="M704" s="139" t="s">
        <v>19</v>
      </c>
      <c r="N704" s="140" t="s">
        <v>46</v>
      </c>
      <c r="P704" s="141">
        <f>O704*H704</f>
        <v>0</v>
      </c>
      <c r="Q704" s="141">
        <v>0.00125</v>
      </c>
      <c r="R704" s="141">
        <f>Q704*H704</f>
        <v>0.0949875</v>
      </c>
      <c r="S704" s="141">
        <v>0</v>
      </c>
      <c r="T704" s="142">
        <f>S704*H704</f>
        <v>0</v>
      </c>
      <c r="AR704" s="143" t="s">
        <v>309</v>
      </c>
      <c r="AT704" s="143" t="s">
        <v>170</v>
      </c>
      <c r="AU704" s="143" t="s">
        <v>90</v>
      </c>
      <c r="AY704" s="18" t="s">
        <v>167</v>
      </c>
      <c r="BE704" s="144">
        <f>IF(N704="základní",J704,0)</f>
        <v>0</v>
      </c>
      <c r="BF704" s="144">
        <f>IF(N704="snížená",J704,0)</f>
        <v>0</v>
      </c>
      <c r="BG704" s="144">
        <f>IF(N704="zákl. přenesená",J704,0)</f>
        <v>0</v>
      </c>
      <c r="BH704" s="144">
        <f>IF(N704="sníž. přenesená",J704,0)</f>
        <v>0</v>
      </c>
      <c r="BI704" s="144">
        <f>IF(N704="nulová",J704,0)</f>
        <v>0</v>
      </c>
      <c r="BJ704" s="18" t="s">
        <v>90</v>
      </c>
      <c r="BK704" s="144">
        <f>ROUND(I704*H704,2)</f>
        <v>0</v>
      </c>
      <c r="BL704" s="18" t="s">
        <v>309</v>
      </c>
      <c r="BM704" s="143" t="s">
        <v>1200</v>
      </c>
    </row>
    <row r="705" spans="2:47" s="1" customFormat="1" ht="11.25">
      <c r="B705" s="33"/>
      <c r="D705" s="145" t="s">
        <v>177</v>
      </c>
      <c r="F705" s="146" t="s">
        <v>1201</v>
      </c>
      <c r="I705" s="147"/>
      <c r="L705" s="33"/>
      <c r="M705" s="148"/>
      <c r="T705" s="54"/>
      <c r="AT705" s="18" t="s">
        <v>177</v>
      </c>
      <c r="AU705" s="18" t="s">
        <v>90</v>
      </c>
    </row>
    <row r="706" spans="2:51" s="13" customFormat="1" ht="11.25">
      <c r="B706" s="156"/>
      <c r="D706" s="150" t="s">
        <v>179</v>
      </c>
      <c r="E706" s="157" t="s">
        <v>19</v>
      </c>
      <c r="F706" s="158" t="s">
        <v>1202</v>
      </c>
      <c r="H706" s="159">
        <v>71.61</v>
      </c>
      <c r="I706" s="160"/>
      <c r="L706" s="156"/>
      <c r="M706" s="161"/>
      <c r="T706" s="162"/>
      <c r="AT706" s="157" t="s">
        <v>179</v>
      </c>
      <c r="AU706" s="157" t="s">
        <v>90</v>
      </c>
      <c r="AV706" s="13" t="s">
        <v>90</v>
      </c>
      <c r="AW706" s="13" t="s">
        <v>35</v>
      </c>
      <c r="AX706" s="13" t="s">
        <v>74</v>
      </c>
      <c r="AY706" s="157" t="s">
        <v>167</v>
      </c>
    </row>
    <row r="707" spans="2:51" s="13" customFormat="1" ht="11.25">
      <c r="B707" s="156"/>
      <c r="D707" s="150" t="s">
        <v>179</v>
      </c>
      <c r="E707" s="157" t="s">
        <v>19</v>
      </c>
      <c r="F707" s="158" t="s">
        <v>1203</v>
      </c>
      <c r="H707" s="159">
        <v>4.38</v>
      </c>
      <c r="I707" s="160"/>
      <c r="L707" s="156"/>
      <c r="M707" s="161"/>
      <c r="T707" s="162"/>
      <c r="AT707" s="157" t="s">
        <v>179</v>
      </c>
      <c r="AU707" s="157" t="s">
        <v>90</v>
      </c>
      <c r="AV707" s="13" t="s">
        <v>90</v>
      </c>
      <c r="AW707" s="13" t="s">
        <v>35</v>
      </c>
      <c r="AX707" s="13" t="s">
        <v>74</v>
      </c>
      <c r="AY707" s="157" t="s">
        <v>167</v>
      </c>
    </row>
    <row r="708" spans="2:51" s="14" customFormat="1" ht="11.25">
      <c r="B708" s="163"/>
      <c r="D708" s="150" t="s">
        <v>179</v>
      </c>
      <c r="E708" s="164" t="s">
        <v>19</v>
      </c>
      <c r="F708" s="165" t="s">
        <v>200</v>
      </c>
      <c r="H708" s="166">
        <v>75.99</v>
      </c>
      <c r="I708" s="167"/>
      <c r="L708" s="163"/>
      <c r="M708" s="168"/>
      <c r="T708" s="169"/>
      <c r="AT708" s="164" t="s">
        <v>179</v>
      </c>
      <c r="AU708" s="164" t="s">
        <v>90</v>
      </c>
      <c r="AV708" s="14" t="s">
        <v>175</v>
      </c>
      <c r="AW708" s="14" t="s">
        <v>35</v>
      </c>
      <c r="AX708" s="14" t="s">
        <v>82</v>
      </c>
      <c r="AY708" s="164" t="s">
        <v>167</v>
      </c>
    </row>
    <row r="709" spans="2:65" s="1" customFormat="1" ht="16.5" customHeight="1">
      <c r="B709" s="33"/>
      <c r="C709" s="180" t="s">
        <v>1204</v>
      </c>
      <c r="D709" s="180" t="s">
        <v>587</v>
      </c>
      <c r="E709" s="181" t="s">
        <v>1205</v>
      </c>
      <c r="F709" s="182" t="s">
        <v>1206</v>
      </c>
      <c r="G709" s="183" t="s">
        <v>173</v>
      </c>
      <c r="H709" s="184">
        <v>79.79</v>
      </c>
      <c r="I709" s="185"/>
      <c r="J709" s="186">
        <f>ROUND(I709*H709,2)</f>
        <v>0</v>
      </c>
      <c r="K709" s="182" t="s">
        <v>174</v>
      </c>
      <c r="L709" s="187"/>
      <c r="M709" s="188" t="s">
        <v>19</v>
      </c>
      <c r="N709" s="189" t="s">
        <v>46</v>
      </c>
      <c r="P709" s="141">
        <f>O709*H709</f>
        <v>0</v>
      </c>
      <c r="Q709" s="141">
        <v>0.008</v>
      </c>
      <c r="R709" s="141">
        <f>Q709*H709</f>
        <v>0.6383200000000001</v>
      </c>
      <c r="S709" s="141">
        <v>0</v>
      </c>
      <c r="T709" s="142">
        <f>S709*H709</f>
        <v>0</v>
      </c>
      <c r="AR709" s="143" t="s">
        <v>437</v>
      </c>
      <c r="AT709" s="143" t="s">
        <v>587</v>
      </c>
      <c r="AU709" s="143" t="s">
        <v>90</v>
      </c>
      <c r="AY709" s="18" t="s">
        <v>167</v>
      </c>
      <c r="BE709" s="144">
        <f>IF(N709="základní",J709,0)</f>
        <v>0</v>
      </c>
      <c r="BF709" s="144">
        <f>IF(N709="snížená",J709,0)</f>
        <v>0</v>
      </c>
      <c r="BG709" s="144">
        <f>IF(N709="zákl. přenesená",J709,0)</f>
        <v>0</v>
      </c>
      <c r="BH709" s="144">
        <f>IF(N709="sníž. přenesená",J709,0)</f>
        <v>0</v>
      </c>
      <c r="BI709" s="144">
        <f>IF(N709="nulová",J709,0)</f>
        <v>0</v>
      </c>
      <c r="BJ709" s="18" t="s">
        <v>90</v>
      </c>
      <c r="BK709" s="144">
        <f>ROUND(I709*H709,2)</f>
        <v>0</v>
      </c>
      <c r="BL709" s="18" t="s">
        <v>309</v>
      </c>
      <c r="BM709" s="143" t="s">
        <v>1207</v>
      </c>
    </row>
    <row r="710" spans="2:51" s="13" customFormat="1" ht="11.25">
      <c r="B710" s="156"/>
      <c r="D710" s="150" t="s">
        <v>179</v>
      </c>
      <c r="F710" s="158" t="s">
        <v>1208</v>
      </c>
      <c r="H710" s="159">
        <v>79.79</v>
      </c>
      <c r="I710" s="160"/>
      <c r="L710" s="156"/>
      <c r="M710" s="161"/>
      <c r="T710" s="162"/>
      <c r="AT710" s="157" t="s">
        <v>179</v>
      </c>
      <c r="AU710" s="157" t="s">
        <v>90</v>
      </c>
      <c r="AV710" s="13" t="s">
        <v>90</v>
      </c>
      <c r="AW710" s="13" t="s">
        <v>4</v>
      </c>
      <c r="AX710" s="13" t="s">
        <v>82</v>
      </c>
      <c r="AY710" s="157" t="s">
        <v>167</v>
      </c>
    </row>
    <row r="711" spans="2:65" s="1" customFormat="1" ht="24.2" customHeight="1">
      <c r="B711" s="33"/>
      <c r="C711" s="132" t="s">
        <v>1209</v>
      </c>
      <c r="D711" s="132" t="s">
        <v>170</v>
      </c>
      <c r="E711" s="133" t="s">
        <v>1210</v>
      </c>
      <c r="F711" s="134" t="s">
        <v>1211</v>
      </c>
      <c r="G711" s="135" t="s">
        <v>368</v>
      </c>
      <c r="H711" s="136">
        <v>918.6</v>
      </c>
      <c r="I711" s="137"/>
      <c r="J711" s="138">
        <f>ROUND(I711*H711,2)</f>
        <v>0</v>
      </c>
      <c r="K711" s="134" t="s">
        <v>174</v>
      </c>
      <c r="L711" s="33"/>
      <c r="M711" s="139" t="s">
        <v>19</v>
      </c>
      <c r="N711" s="140" t="s">
        <v>46</v>
      </c>
      <c r="P711" s="141">
        <f>O711*H711</f>
        <v>0</v>
      </c>
      <c r="Q711" s="141">
        <v>0.0001</v>
      </c>
      <c r="R711" s="141">
        <f>Q711*H711</f>
        <v>0.09186000000000001</v>
      </c>
      <c r="S711" s="141">
        <v>0</v>
      </c>
      <c r="T711" s="142">
        <f>S711*H711</f>
        <v>0</v>
      </c>
      <c r="AR711" s="143" t="s">
        <v>309</v>
      </c>
      <c r="AT711" s="143" t="s">
        <v>170</v>
      </c>
      <c r="AU711" s="143" t="s">
        <v>90</v>
      </c>
      <c r="AY711" s="18" t="s">
        <v>167</v>
      </c>
      <c r="BE711" s="144">
        <f>IF(N711="základní",J711,0)</f>
        <v>0</v>
      </c>
      <c r="BF711" s="144">
        <f>IF(N711="snížená",J711,0)</f>
        <v>0</v>
      </c>
      <c r="BG711" s="144">
        <f>IF(N711="zákl. přenesená",J711,0)</f>
        <v>0</v>
      </c>
      <c r="BH711" s="144">
        <f>IF(N711="sníž. přenesená",J711,0)</f>
        <v>0</v>
      </c>
      <c r="BI711" s="144">
        <f>IF(N711="nulová",J711,0)</f>
        <v>0</v>
      </c>
      <c r="BJ711" s="18" t="s">
        <v>90</v>
      </c>
      <c r="BK711" s="144">
        <f>ROUND(I711*H711,2)</f>
        <v>0</v>
      </c>
      <c r="BL711" s="18" t="s">
        <v>309</v>
      </c>
      <c r="BM711" s="143" t="s">
        <v>1212</v>
      </c>
    </row>
    <row r="712" spans="2:47" s="1" customFormat="1" ht="11.25">
      <c r="B712" s="33"/>
      <c r="D712" s="145" t="s">
        <v>177</v>
      </c>
      <c r="F712" s="146" t="s">
        <v>1213</v>
      </c>
      <c r="I712" s="147"/>
      <c r="L712" s="33"/>
      <c r="M712" s="148"/>
      <c r="T712" s="54"/>
      <c r="AT712" s="18" t="s">
        <v>177</v>
      </c>
      <c r="AU712" s="18" t="s">
        <v>90</v>
      </c>
    </row>
    <row r="713" spans="2:51" s="12" customFormat="1" ht="11.25">
      <c r="B713" s="149"/>
      <c r="D713" s="150" t="s">
        <v>179</v>
      </c>
      <c r="E713" s="151" t="s">
        <v>19</v>
      </c>
      <c r="F713" s="152" t="s">
        <v>690</v>
      </c>
      <c r="H713" s="151" t="s">
        <v>19</v>
      </c>
      <c r="I713" s="153"/>
      <c r="L713" s="149"/>
      <c r="M713" s="154"/>
      <c r="T713" s="155"/>
      <c r="AT713" s="151" t="s">
        <v>179</v>
      </c>
      <c r="AU713" s="151" t="s">
        <v>90</v>
      </c>
      <c r="AV713" s="12" t="s">
        <v>82</v>
      </c>
      <c r="AW713" s="12" t="s">
        <v>35</v>
      </c>
      <c r="AX713" s="12" t="s">
        <v>74</v>
      </c>
      <c r="AY713" s="151" t="s">
        <v>167</v>
      </c>
    </row>
    <row r="714" spans="2:51" s="13" customFormat="1" ht="11.25">
      <c r="B714" s="156"/>
      <c r="D714" s="150" t="s">
        <v>179</v>
      </c>
      <c r="E714" s="157" t="s">
        <v>19</v>
      </c>
      <c r="F714" s="158" t="s">
        <v>691</v>
      </c>
      <c r="H714" s="159">
        <v>918.6</v>
      </c>
      <c r="I714" s="160"/>
      <c r="L714" s="156"/>
      <c r="M714" s="161"/>
      <c r="T714" s="162"/>
      <c r="AT714" s="157" t="s">
        <v>179</v>
      </c>
      <c r="AU714" s="157" t="s">
        <v>90</v>
      </c>
      <c r="AV714" s="13" t="s">
        <v>90</v>
      </c>
      <c r="AW714" s="13" t="s">
        <v>35</v>
      </c>
      <c r="AX714" s="13" t="s">
        <v>74</v>
      </c>
      <c r="AY714" s="157" t="s">
        <v>167</v>
      </c>
    </row>
    <row r="715" spans="2:51" s="14" customFormat="1" ht="11.25">
      <c r="B715" s="163"/>
      <c r="D715" s="150" t="s">
        <v>179</v>
      </c>
      <c r="E715" s="164" t="s">
        <v>19</v>
      </c>
      <c r="F715" s="165" t="s">
        <v>200</v>
      </c>
      <c r="H715" s="166">
        <v>918.6</v>
      </c>
      <c r="I715" s="167"/>
      <c r="L715" s="163"/>
      <c r="M715" s="168"/>
      <c r="T715" s="169"/>
      <c r="AT715" s="164" t="s">
        <v>179</v>
      </c>
      <c r="AU715" s="164" t="s">
        <v>90</v>
      </c>
      <c r="AV715" s="14" t="s">
        <v>175</v>
      </c>
      <c r="AW715" s="14" t="s">
        <v>35</v>
      </c>
      <c r="AX715" s="14" t="s">
        <v>82</v>
      </c>
      <c r="AY715" s="164" t="s">
        <v>167</v>
      </c>
    </row>
    <row r="716" spans="2:65" s="1" customFormat="1" ht="33" customHeight="1">
      <c r="B716" s="33"/>
      <c r="C716" s="132" t="s">
        <v>1214</v>
      </c>
      <c r="D716" s="132" t="s">
        <v>170</v>
      </c>
      <c r="E716" s="133" t="s">
        <v>1215</v>
      </c>
      <c r="F716" s="134" t="s">
        <v>1216</v>
      </c>
      <c r="G716" s="135" t="s">
        <v>312</v>
      </c>
      <c r="H716" s="136">
        <v>4</v>
      </c>
      <c r="I716" s="137"/>
      <c r="J716" s="138">
        <f>ROUND(I716*H716,2)</f>
        <v>0</v>
      </c>
      <c r="K716" s="134" t="s">
        <v>174</v>
      </c>
      <c r="L716" s="33"/>
      <c r="M716" s="139" t="s">
        <v>19</v>
      </c>
      <c r="N716" s="140" t="s">
        <v>46</v>
      </c>
      <c r="P716" s="141">
        <f>O716*H716</f>
        <v>0</v>
      </c>
      <c r="Q716" s="141">
        <v>0.00064</v>
      </c>
      <c r="R716" s="141">
        <f>Q716*H716</f>
        <v>0.00256</v>
      </c>
      <c r="S716" s="141">
        <v>0.0022</v>
      </c>
      <c r="T716" s="142">
        <f>S716*H716</f>
        <v>0.0088</v>
      </c>
      <c r="AR716" s="143" t="s">
        <v>309</v>
      </c>
      <c r="AT716" s="143" t="s">
        <v>170</v>
      </c>
      <c r="AU716" s="143" t="s">
        <v>90</v>
      </c>
      <c r="AY716" s="18" t="s">
        <v>167</v>
      </c>
      <c r="BE716" s="144">
        <f>IF(N716="základní",J716,0)</f>
        <v>0</v>
      </c>
      <c r="BF716" s="144">
        <f>IF(N716="snížená",J716,0)</f>
        <v>0</v>
      </c>
      <c r="BG716" s="144">
        <f>IF(N716="zákl. přenesená",J716,0)</f>
        <v>0</v>
      </c>
      <c r="BH716" s="144">
        <f>IF(N716="sníž. přenesená",J716,0)</f>
        <v>0</v>
      </c>
      <c r="BI716" s="144">
        <f>IF(N716="nulová",J716,0)</f>
        <v>0</v>
      </c>
      <c r="BJ716" s="18" t="s">
        <v>90</v>
      </c>
      <c r="BK716" s="144">
        <f>ROUND(I716*H716,2)</f>
        <v>0</v>
      </c>
      <c r="BL716" s="18" t="s">
        <v>309</v>
      </c>
      <c r="BM716" s="143" t="s">
        <v>1217</v>
      </c>
    </row>
    <row r="717" spans="2:47" s="1" customFormat="1" ht="11.25">
      <c r="B717" s="33"/>
      <c r="D717" s="145" t="s">
        <v>177</v>
      </c>
      <c r="F717" s="146" t="s">
        <v>1218</v>
      </c>
      <c r="I717" s="147"/>
      <c r="L717" s="33"/>
      <c r="M717" s="148"/>
      <c r="T717" s="54"/>
      <c r="AT717" s="18" t="s">
        <v>177</v>
      </c>
      <c r="AU717" s="18" t="s">
        <v>90</v>
      </c>
    </row>
    <row r="718" spans="2:51" s="12" customFormat="1" ht="11.25">
      <c r="B718" s="149"/>
      <c r="D718" s="150" t="s">
        <v>179</v>
      </c>
      <c r="E718" s="151" t="s">
        <v>19</v>
      </c>
      <c r="F718" s="152" t="s">
        <v>600</v>
      </c>
      <c r="H718" s="151" t="s">
        <v>19</v>
      </c>
      <c r="I718" s="153"/>
      <c r="L718" s="149"/>
      <c r="M718" s="154"/>
      <c r="T718" s="155"/>
      <c r="AT718" s="151" t="s">
        <v>179</v>
      </c>
      <c r="AU718" s="151" t="s">
        <v>90</v>
      </c>
      <c r="AV718" s="12" t="s">
        <v>82</v>
      </c>
      <c r="AW718" s="12" t="s">
        <v>35</v>
      </c>
      <c r="AX718" s="12" t="s">
        <v>74</v>
      </c>
      <c r="AY718" s="151" t="s">
        <v>167</v>
      </c>
    </row>
    <row r="719" spans="2:51" s="13" customFormat="1" ht="11.25">
      <c r="B719" s="156"/>
      <c r="D719" s="150" t="s">
        <v>179</v>
      </c>
      <c r="E719" s="157" t="s">
        <v>19</v>
      </c>
      <c r="F719" s="158" t="s">
        <v>1219</v>
      </c>
      <c r="H719" s="159">
        <v>4</v>
      </c>
      <c r="I719" s="160"/>
      <c r="L719" s="156"/>
      <c r="M719" s="161"/>
      <c r="T719" s="162"/>
      <c r="AT719" s="157" t="s">
        <v>179</v>
      </c>
      <c r="AU719" s="157" t="s">
        <v>90</v>
      </c>
      <c r="AV719" s="13" t="s">
        <v>90</v>
      </c>
      <c r="AW719" s="13" t="s">
        <v>35</v>
      </c>
      <c r="AX719" s="13" t="s">
        <v>74</v>
      </c>
      <c r="AY719" s="157" t="s">
        <v>167</v>
      </c>
    </row>
    <row r="720" spans="2:51" s="14" customFormat="1" ht="11.25">
      <c r="B720" s="163"/>
      <c r="D720" s="150" t="s">
        <v>179</v>
      </c>
      <c r="E720" s="164" t="s">
        <v>19</v>
      </c>
      <c r="F720" s="165" t="s">
        <v>200</v>
      </c>
      <c r="H720" s="166">
        <v>4</v>
      </c>
      <c r="I720" s="167"/>
      <c r="L720" s="163"/>
      <c r="M720" s="168"/>
      <c r="T720" s="169"/>
      <c r="AT720" s="164" t="s">
        <v>179</v>
      </c>
      <c r="AU720" s="164" t="s">
        <v>90</v>
      </c>
      <c r="AV720" s="14" t="s">
        <v>175</v>
      </c>
      <c r="AW720" s="14" t="s">
        <v>35</v>
      </c>
      <c r="AX720" s="14" t="s">
        <v>82</v>
      </c>
      <c r="AY720" s="164" t="s">
        <v>167</v>
      </c>
    </row>
    <row r="721" spans="2:65" s="1" customFormat="1" ht="24.2" customHeight="1">
      <c r="B721" s="33"/>
      <c r="C721" s="132" t="s">
        <v>1220</v>
      </c>
      <c r="D721" s="132" t="s">
        <v>170</v>
      </c>
      <c r="E721" s="133" t="s">
        <v>1221</v>
      </c>
      <c r="F721" s="134" t="s">
        <v>1222</v>
      </c>
      <c r="G721" s="135" t="s">
        <v>312</v>
      </c>
      <c r="H721" s="136">
        <v>4</v>
      </c>
      <c r="I721" s="137"/>
      <c r="J721" s="138">
        <f>ROUND(I721*H721,2)</f>
        <v>0</v>
      </c>
      <c r="K721" s="134" t="s">
        <v>174</v>
      </c>
      <c r="L721" s="33"/>
      <c r="M721" s="139" t="s">
        <v>19</v>
      </c>
      <c r="N721" s="140" t="s">
        <v>46</v>
      </c>
      <c r="P721" s="141">
        <f>O721*H721</f>
        <v>0</v>
      </c>
      <c r="Q721" s="141">
        <v>0.00027</v>
      </c>
      <c r="R721" s="141">
        <f>Q721*H721</f>
        <v>0.00108</v>
      </c>
      <c r="S721" s="141">
        <v>0</v>
      </c>
      <c r="T721" s="142">
        <f>S721*H721</f>
        <v>0</v>
      </c>
      <c r="AR721" s="143" t="s">
        <v>309</v>
      </c>
      <c r="AT721" s="143" t="s">
        <v>170</v>
      </c>
      <c r="AU721" s="143" t="s">
        <v>90</v>
      </c>
      <c r="AY721" s="18" t="s">
        <v>167</v>
      </c>
      <c r="BE721" s="144">
        <f>IF(N721="základní",J721,0)</f>
        <v>0</v>
      </c>
      <c r="BF721" s="144">
        <f>IF(N721="snížená",J721,0)</f>
        <v>0</v>
      </c>
      <c r="BG721" s="144">
        <f>IF(N721="zákl. přenesená",J721,0)</f>
        <v>0</v>
      </c>
      <c r="BH721" s="144">
        <f>IF(N721="sníž. přenesená",J721,0)</f>
        <v>0</v>
      </c>
      <c r="BI721" s="144">
        <f>IF(N721="nulová",J721,0)</f>
        <v>0</v>
      </c>
      <c r="BJ721" s="18" t="s">
        <v>90</v>
      </c>
      <c r="BK721" s="144">
        <f>ROUND(I721*H721,2)</f>
        <v>0</v>
      </c>
      <c r="BL721" s="18" t="s">
        <v>309</v>
      </c>
      <c r="BM721" s="143" t="s">
        <v>1223</v>
      </c>
    </row>
    <row r="722" spans="2:47" s="1" customFormat="1" ht="11.25">
      <c r="B722" s="33"/>
      <c r="D722" s="145" t="s">
        <v>177</v>
      </c>
      <c r="F722" s="146" t="s">
        <v>1224</v>
      </c>
      <c r="I722" s="147"/>
      <c r="L722" s="33"/>
      <c r="M722" s="148"/>
      <c r="T722" s="54"/>
      <c r="AT722" s="18" t="s">
        <v>177</v>
      </c>
      <c r="AU722" s="18" t="s">
        <v>90</v>
      </c>
    </row>
    <row r="723" spans="2:51" s="12" customFormat="1" ht="11.25">
      <c r="B723" s="149"/>
      <c r="D723" s="150" t="s">
        <v>179</v>
      </c>
      <c r="E723" s="151" t="s">
        <v>19</v>
      </c>
      <c r="F723" s="152" t="s">
        <v>600</v>
      </c>
      <c r="H723" s="151" t="s">
        <v>19</v>
      </c>
      <c r="I723" s="153"/>
      <c r="L723" s="149"/>
      <c r="M723" s="154"/>
      <c r="T723" s="155"/>
      <c r="AT723" s="151" t="s">
        <v>179</v>
      </c>
      <c r="AU723" s="151" t="s">
        <v>90</v>
      </c>
      <c r="AV723" s="12" t="s">
        <v>82</v>
      </c>
      <c r="AW723" s="12" t="s">
        <v>35</v>
      </c>
      <c r="AX723" s="12" t="s">
        <v>74</v>
      </c>
      <c r="AY723" s="151" t="s">
        <v>167</v>
      </c>
    </row>
    <row r="724" spans="2:51" s="13" customFormat="1" ht="11.25">
      <c r="B724" s="156"/>
      <c r="D724" s="150" t="s">
        <v>179</v>
      </c>
      <c r="E724" s="157" t="s">
        <v>19</v>
      </c>
      <c r="F724" s="158" t="s">
        <v>1219</v>
      </c>
      <c r="H724" s="159">
        <v>4</v>
      </c>
      <c r="I724" s="160"/>
      <c r="L724" s="156"/>
      <c r="M724" s="161"/>
      <c r="T724" s="162"/>
      <c r="AT724" s="157" t="s">
        <v>179</v>
      </c>
      <c r="AU724" s="157" t="s">
        <v>90</v>
      </c>
      <c r="AV724" s="13" t="s">
        <v>90</v>
      </c>
      <c r="AW724" s="13" t="s">
        <v>35</v>
      </c>
      <c r="AX724" s="13" t="s">
        <v>74</v>
      </c>
      <c r="AY724" s="157" t="s">
        <v>167</v>
      </c>
    </row>
    <row r="725" spans="2:51" s="14" customFormat="1" ht="11.25">
      <c r="B725" s="163"/>
      <c r="D725" s="150" t="s">
        <v>179</v>
      </c>
      <c r="E725" s="164" t="s">
        <v>19</v>
      </c>
      <c r="F725" s="165" t="s">
        <v>200</v>
      </c>
      <c r="H725" s="166">
        <v>4</v>
      </c>
      <c r="I725" s="167"/>
      <c r="L725" s="163"/>
      <c r="M725" s="168"/>
      <c r="T725" s="169"/>
      <c r="AT725" s="164" t="s">
        <v>179</v>
      </c>
      <c r="AU725" s="164" t="s">
        <v>90</v>
      </c>
      <c r="AV725" s="14" t="s">
        <v>175</v>
      </c>
      <c r="AW725" s="14" t="s">
        <v>35</v>
      </c>
      <c r="AX725" s="14" t="s">
        <v>82</v>
      </c>
      <c r="AY725" s="164" t="s">
        <v>167</v>
      </c>
    </row>
    <row r="726" spans="2:65" s="1" customFormat="1" ht="24.2" customHeight="1">
      <c r="B726" s="33"/>
      <c r="C726" s="180" t="s">
        <v>1225</v>
      </c>
      <c r="D726" s="180" t="s">
        <v>587</v>
      </c>
      <c r="E726" s="181" t="s">
        <v>1226</v>
      </c>
      <c r="F726" s="182" t="s">
        <v>1227</v>
      </c>
      <c r="G726" s="183" t="s">
        <v>312</v>
      </c>
      <c r="H726" s="184">
        <v>4</v>
      </c>
      <c r="I726" s="185"/>
      <c r="J726" s="186">
        <f>ROUND(I726*H726,2)</f>
        <v>0</v>
      </c>
      <c r="K726" s="182" t="s">
        <v>19</v>
      </c>
      <c r="L726" s="187"/>
      <c r="M726" s="188" t="s">
        <v>19</v>
      </c>
      <c r="N726" s="189" t="s">
        <v>46</v>
      </c>
      <c r="P726" s="141">
        <f>O726*H726</f>
        <v>0</v>
      </c>
      <c r="Q726" s="141">
        <v>0.0047</v>
      </c>
      <c r="R726" s="141">
        <f>Q726*H726</f>
        <v>0.0188</v>
      </c>
      <c r="S726" s="141">
        <v>0</v>
      </c>
      <c r="T726" s="142">
        <f>S726*H726</f>
        <v>0</v>
      </c>
      <c r="AR726" s="143" t="s">
        <v>437</v>
      </c>
      <c r="AT726" s="143" t="s">
        <v>587</v>
      </c>
      <c r="AU726" s="143" t="s">
        <v>90</v>
      </c>
      <c r="AY726" s="18" t="s">
        <v>167</v>
      </c>
      <c r="BE726" s="144">
        <f>IF(N726="základní",J726,0)</f>
        <v>0</v>
      </c>
      <c r="BF726" s="144">
        <f>IF(N726="snížená",J726,0)</f>
        <v>0</v>
      </c>
      <c r="BG726" s="144">
        <f>IF(N726="zákl. přenesená",J726,0)</f>
        <v>0</v>
      </c>
      <c r="BH726" s="144">
        <f>IF(N726="sníž. přenesená",J726,0)</f>
        <v>0</v>
      </c>
      <c r="BI726" s="144">
        <f>IF(N726="nulová",J726,0)</f>
        <v>0</v>
      </c>
      <c r="BJ726" s="18" t="s">
        <v>90</v>
      </c>
      <c r="BK726" s="144">
        <f>ROUND(I726*H726,2)</f>
        <v>0</v>
      </c>
      <c r="BL726" s="18" t="s">
        <v>309</v>
      </c>
      <c r="BM726" s="143" t="s">
        <v>1228</v>
      </c>
    </row>
    <row r="727" spans="2:51" s="12" customFormat="1" ht="11.25">
      <c r="B727" s="149"/>
      <c r="D727" s="150" t="s">
        <v>179</v>
      </c>
      <c r="E727" s="151" t="s">
        <v>19</v>
      </c>
      <c r="F727" s="152" t="s">
        <v>600</v>
      </c>
      <c r="H727" s="151" t="s">
        <v>19</v>
      </c>
      <c r="I727" s="153"/>
      <c r="L727" s="149"/>
      <c r="M727" s="154"/>
      <c r="T727" s="155"/>
      <c r="AT727" s="151" t="s">
        <v>179</v>
      </c>
      <c r="AU727" s="151" t="s">
        <v>90</v>
      </c>
      <c r="AV727" s="12" t="s">
        <v>82</v>
      </c>
      <c r="AW727" s="12" t="s">
        <v>35</v>
      </c>
      <c r="AX727" s="12" t="s">
        <v>74</v>
      </c>
      <c r="AY727" s="151" t="s">
        <v>167</v>
      </c>
    </row>
    <row r="728" spans="2:51" s="13" customFormat="1" ht="11.25">
      <c r="B728" s="156"/>
      <c r="D728" s="150" t="s">
        <v>179</v>
      </c>
      <c r="E728" s="157" t="s">
        <v>19</v>
      </c>
      <c r="F728" s="158" t="s">
        <v>1219</v>
      </c>
      <c r="H728" s="159">
        <v>4</v>
      </c>
      <c r="I728" s="160"/>
      <c r="L728" s="156"/>
      <c r="M728" s="161"/>
      <c r="T728" s="162"/>
      <c r="AT728" s="157" t="s">
        <v>179</v>
      </c>
      <c r="AU728" s="157" t="s">
        <v>90</v>
      </c>
      <c r="AV728" s="13" t="s">
        <v>90</v>
      </c>
      <c r="AW728" s="13" t="s">
        <v>35</v>
      </c>
      <c r="AX728" s="13" t="s">
        <v>74</v>
      </c>
      <c r="AY728" s="157" t="s">
        <v>167</v>
      </c>
    </row>
    <row r="729" spans="2:51" s="14" customFormat="1" ht="11.25">
      <c r="B729" s="163"/>
      <c r="D729" s="150" t="s">
        <v>179</v>
      </c>
      <c r="E729" s="164" t="s">
        <v>19</v>
      </c>
      <c r="F729" s="165" t="s">
        <v>200</v>
      </c>
      <c r="H729" s="166">
        <v>4</v>
      </c>
      <c r="I729" s="167"/>
      <c r="L729" s="163"/>
      <c r="M729" s="168"/>
      <c r="T729" s="169"/>
      <c r="AT729" s="164" t="s">
        <v>179</v>
      </c>
      <c r="AU729" s="164" t="s">
        <v>90</v>
      </c>
      <c r="AV729" s="14" t="s">
        <v>175</v>
      </c>
      <c r="AW729" s="14" t="s">
        <v>35</v>
      </c>
      <c r="AX729" s="14" t="s">
        <v>82</v>
      </c>
      <c r="AY729" s="164" t="s">
        <v>167</v>
      </c>
    </row>
    <row r="730" spans="2:65" s="1" customFormat="1" ht="33" customHeight="1">
      <c r="B730" s="33"/>
      <c r="C730" s="132" t="s">
        <v>1229</v>
      </c>
      <c r="D730" s="132" t="s">
        <v>170</v>
      </c>
      <c r="E730" s="133" t="s">
        <v>1230</v>
      </c>
      <c r="F730" s="134" t="s">
        <v>1231</v>
      </c>
      <c r="G730" s="135" t="s">
        <v>312</v>
      </c>
      <c r="H730" s="136">
        <v>22</v>
      </c>
      <c r="I730" s="137"/>
      <c r="J730" s="138">
        <f>ROUND(I730*H730,2)</f>
        <v>0</v>
      </c>
      <c r="K730" s="134" t="s">
        <v>174</v>
      </c>
      <c r="L730" s="33"/>
      <c r="M730" s="139" t="s">
        <v>19</v>
      </c>
      <c r="N730" s="140" t="s">
        <v>46</v>
      </c>
      <c r="P730" s="141">
        <f>O730*H730</f>
        <v>0</v>
      </c>
      <c r="Q730" s="141">
        <v>0.00228</v>
      </c>
      <c r="R730" s="141">
        <f>Q730*H730</f>
        <v>0.050159999999999996</v>
      </c>
      <c r="S730" s="141">
        <v>0.0056</v>
      </c>
      <c r="T730" s="142">
        <f>S730*H730</f>
        <v>0.1232</v>
      </c>
      <c r="AR730" s="143" t="s">
        <v>309</v>
      </c>
      <c r="AT730" s="143" t="s">
        <v>170</v>
      </c>
      <c r="AU730" s="143" t="s">
        <v>90</v>
      </c>
      <c r="AY730" s="18" t="s">
        <v>167</v>
      </c>
      <c r="BE730" s="144">
        <f>IF(N730="základní",J730,0)</f>
        <v>0</v>
      </c>
      <c r="BF730" s="144">
        <f>IF(N730="snížená",J730,0)</f>
        <v>0</v>
      </c>
      <c r="BG730" s="144">
        <f>IF(N730="zákl. přenesená",J730,0)</f>
        <v>0</v>
      </c>
      <c r="BH730" s="144">
        <f>IF(N730="sníž. přenesená",J730,0)</f>
        <v>0</v>
      </c>
      <c r="BI730" s="144">
        <f>IF(N730="nulová",J730,0)</f>
        <v>0</v>
      </c>
      <c r="BJ730" s="18" t="s">
        <v>90</v>
      </c>
      <c r="BK730" s="144">
        <f>ROUND(I730*H730,2)</f>
        <v>0</v>
      </c>
      <c r="BL730" s="18" t="s">
        <v>309</v>
      </c>
      <c r="BM730" s="143" t="s">
        <v>1232</v>
      </c>
    </row>
    <row r="731" spans="2:47" s="1" customFormat="1" ht="11.25">
      <c r="B731" s="33"/>
      <c r="D731" s="145" t="s">
        <v>177</v>
      </c>
      <c r="F731" s="146" t="s">
        <v>1233</v>
      </c>
      <c r="I731" s="147"/>
      <c r="L731" s="33"/>
      <c r="M731" s="148"/>
      <c r="T731" s="54"/>
      <c r="AT731" s="18" t="s">
        <v>177</v>
      </c>
      <c r="AU731" s="18" t="s">
        <v>90</v>
      </c>
    </row>
    <row r="732" spans="2:51" s="12" customFormat="1" ht="11.25">
      <c r="B732" s="149"/>
      <c r="D732" s="150" t="s">
        <v>179</v>
      </c>
      <c r="E732" s="151" t="s">
        <v>19</v>
      </c>
      <c r="F732" s="152" t="s">
        <v>600</v>
      </c>
      <c r="H732" s="151" t="s">
        <v>19</v>
      </c>
      <c r="I732" s="153"/>
      <c r="L732" s="149"/>
      <c r="M732" s="154"/>
      <c r="T732" s="155"/>
      <c r="AT732" s="151" t="s">
        <v>179</v>
      </c>
      <c r="AU732" s="151" t="s">
        <v>90</v>
      </c>
      <c r="AV732" s="12" t="s">
        <v>82</v>
      </c>
      <c r="AW732" s="12" t="s">
        <v>35</v>
      </c>
      <c r="AX732" s="12" t="s">
        <v>74</v>
      </c>
      <c r="AY732" s="151" t="s">
        <v>167</v>
      </c>
    </row>
    <row r="733" spans="2:51" s="13" customFormat="1" ht="11.25">
      <c r="B733" s="156"/>
      <c r="D733" s="150" t="s">
        <v>179</v>
      </c>
      <c r="E733" s="157" t="s">
        <v>19</v>
      </c>
      <c r="F733" s="158" t="s">
        <v>1234</v>
      </c>
      <c r="H733" s="159">
        <v>14</v>
      </c>
      <c r="I733" s="160"/>
      <c r="L733" s="156"/>
      <c r="M733" s="161"/>
      <c r="T733" s="162"/>
      <c r="AT733" s="157" t="s">
        <v>179</v>
      </c>
      <c r="AU733" s="157" t="s">
        <v>90</v>
      </c>
      <c r="AV733" s="13" t="s">
        <v>90</v>
      </c>
      <c r="AW733" s="13" t="s">
        <v>35</v>
      </c>
      <c r="AX733" s="13" t="s">
        <v>74</v>
      </c>
      <c r="AY733" s="157" t="s">
        <v>167</v>
      </c>
    </row>
    <row r="734" spans="2:51" s="13" customFormat="1" ht="11.25">
      <c r="B734" s="156"/>
      <c r="D734" s="150" t="s">
        <v>179</v>
      </c>
      <c r="E734" s="157" t="s">
        <v>19</v>
      </c>
      <c r="F734" s="158" t="s">
        <v>1235</v>
      </c>
      <c r="H734" s="159">
        <v>6</v>
      </c>
      <c r="I734" s="160"/>
      <c r="L734" s="156"/>
      <c r="M734" s="161"/>
      <c r="T734" s="162"/>
      <c r="AT734" s="157" t="s">
        <v>179</v>
      </c>
      <c r="AU734" s="157" t="s">
        <v>90</v>
      </c>
      <c r="AV734" s="13" t="s">
        <v>90</v>
      </c>
      <c r="AW734" s="13" t="s">
        <v>35</v>
      </c>
      <c r="AX734" s="13" t="s">
        <v>74</v>
      </c>
      <c r="AY734" s="157" t="s">
        <v>167</v>
      </c>
    </row>
    <row r="735" spans="2:51" s="13" customFormat="1" ht="11.25">
      <c r="B735" s="156"/>
      <c r="D735" s="150" t="s">
        <v>179</v>
      </c>
      <c r="E735" s="157" t="s">
        <v>19</v>
      </c>
      <c r="F735" s="158" t="s">
        <v>1236</v>
      </c>
      <c r="H735" s="159">
        <v>2</v>
      </c>
      <c r="I735" s="160"/>
      <c r="L735" s="156"/>
      <c r="M735" s="161"/>
      <c r="T735" s="162"/>
      <c r="AT735" s="157" t="s">
        <v>179</v>
      </c>
      <c r="AU735" s="157" t="s">
        <v>90</v>
      </c>
      <c r="AV735" s="13" t="s">
        <v>90</v>
      </c>
      <c r="AW735" s="13" t="s">
        <v>35</v>
      </c>
      <c r="AX735" s="13" t="s">
        <v>74</v>
      </c>
      <c r="AY735" s="157" t="s">
        <v>167</v>
      </c>
    </row>
    <row r="736" spans="2:51" s="14" customFormat="1" ht="11.25">
      <c r="B736" s="163"/>
      <c r="D736" s="150" t="s">
        <v>179</v>
      </c>
      <c r="E736" s="164" t="s">
        <v>19</v>
      </c>
      <c r="F736" s="165" t="s">
        <v>200</v>
      </c>
      <c r="H736" s="166">
        <v>22</v>
      </c>
      <c r="I736" s="167"/>
      <c r="L736" s="163"/>
      <c r="M736" s="168"/>
      <c r="T736" s="169"/>
      <c r="AT736" s="164" t="s">
        <v>179</v>
      </c>
      <c r="AU736" s="164" t="s">
        <v>90</v>
      </c>
      <c r="AV736" s="14" t="s">
        <v>175</v>
      </c>
      <c r="AW736" s="14" t="s">
        <v>35</v>
      </c>
      <c r="AX736" s="14" t="s">
        <v>82</v>
      </c>
      <c r="AY736" s="164" t="s">
        <v>167</v>
      </c>
    </row>
    <row r="737" spans="2:65" s="1" customFormat="1" ht="24.2" customHeight="1">
      <c r="B737" s="33"/>
      <c r="C737" s="132" t="s">
        <v>1237</v>
      </c>
      <c r="D737" s="132" t="s">
        <v>170</v>
      </c>
      <c r="E737" s="133" t="s">
        <v>1238</v>
      </c>
      <c r="F737" s="134" t="s">
        <v>1239</v>
      </c>
      <c r="G737" s="135" t="s">
        <v>312</v>
      </c>
      <c r="H737" s="136">
        <v>14</v>
      </c>
      <c r="I737" s="137"/>
      <c r="J737" s="138">
        <f>ROUND(I737*H737,2)</f>
        <v>0</v>
      </c>
      <c r="K737" s="134" t="s">
        <v>174</v>
      </c>
      <c r="L737" s="33"/>
      <c r="M737" s="139" t="s">
        <v>19</v>
      </c>
      <c r="N737" s="140" t="s">
        <v>46</v>
      </c>
      <c r="P737" s="141">
        <f>O737*H737</f>
        <v>0</v>
      </c>
      <c r="Q737" s="141">
        <v>3E-05</v>
      </c>
      <c r="R737" s="141">
        <f>Q737*H737</f>
        <v>0.00042</v>
      </c>
      <c r="S737" s="141">
        <v>0</v>
      </c>
      <c r="T737" s="142">
        <f>S737*H737</f>
        <v>0</v>
      </c>
      <c r="AR737" s="143" t="s">
        <v>309</v>
      </c>
      <c r="AT737" s="143" t="s">
        <v>170</v>
      </c>
      <c r="AU737" s="143" t="s">
        <v>90</v>
      </c>
      <c r="AY737" s="18" t="s">
        <v>167</v>
      </c>
      <c r="BE737" s="144">
        <f>IF(N737="základní",J737,0)</f>
        <v>0</v>
      </c>
      <c r="BF737" s="144">
        <f>IF(N737="snížená",J737,0)</f>
        <v>0</v>
      </c>
      <c r="BG737" s="144">
        <f>IF(N737="zákl. přenesená",J737,0)</f>
        <v>0</v>
      </c>
      <c r="BH737" s="144">
        <f>IF(N737="sníž. přenesená",J737,0)</f>
        <v>0</v>
      </c>
      <c r="BI737" s="144">
        <f>IF(N737="nulová",J737,0)</f>
        <v>0</v>
      </c>
      <c r="BJ737" s="18" t="s">
        <v>90</v>
      </c>
      <c r="BK737" s="144">
        <f>ROUND(I737*H737,2)</f>
        <v>0</v>
      </c>
      <c r="BL737" s="18" t="s">
        <v>309</v>
      </c>
      <c r="BM737" s="143" t="s">
        <v>1240</v>
      </c>
    </row>
    <row r="738" spans="2:47" s="1" customFormat="1" ht="11.25">
      <c r="B738" s="33"/>
      <c r="D738" s="145" t="s">
        <v>177</v>
      </c>
      <c r="F738" s="146" t="s">
        <v>1241</v>
      </c>
      <c r="I738" s="147"/>
      <c r="L738" s="33"/>
      <c r="M738" s="148"/>
      <c r="T738" s="54"/>
      <c r="AT738" s="18" t="s">
        <v>177</v>
      </c>
      <c r="AU738" s="18" t="s">
        <v>90</v>
      </c>
    </row>
    <row r="739" spans="2:51" s="12" customFormat="1" ht="11.25">
      <c r="B739" s="149"/>
      <c r="D739" s="150" t="s">
        <v>179</v>
      </c>
      <c r="E739" s="151" t="s">
        <v>19</v>
      </c>
      <c r="F739" s="152" t="s">
        <v>600</v>
      </c>
      <c r="H739" s="151" t="s">
        <v>19</v>
      </c>
      <c r="I739" s="153"/>
      <c r="L739" s="149"/>
      <c r="M739" s="154"/>
      <c r="T739" s="155"/>
      <c r="AT739" s="151" t="s">
        <v>179</v>
      </c>
      <c r="AU739" s="151" t="s">
        <v>90</v>
      </c>
      <c r="AV739" s="12" t="s">
        <v>82</v>
      </c>
      <c r="AW739" s="12" t="s">
        <v>35</v>
      </c>
      <c r="AX739" s="12" t="s">
        <v>74</v>
      </c>
      <c r="AY739" s="151" t="s">
        <v>167</v>
      </c>
    </row>
    <row r="740" spans="2:51" s="13" customFormat="1" ht="11.25">
      <c r="B740" s="156"/>
      <c r="D740" s="150" t="s">
        <v>179</v>
      </c>
      <c r="E740" s="157" t="s">
        <v>19</v>
      </c>
      <c r="F740" s="158" t="s">
        <v>1234</v>
      </c>
      <c r="H740" s="159">
        <v>14</v>
      </c>
      <c r="I740" s="160"/>
      <c r="L740" s="156"/>
      <c r="M740" s="161"/>
      <c r="T740" s="162"/>
      <c r="AT740" s="157" t="s">
        <v>179</v>
      </c>
      <c r="AU740" s="157" t="s">
        <v>90</v>
      </c>
      <c r="AV740" s="13" t="s">
        <v>90</v>
      </c>
      <c r="AW740" s="13" t="s">
        <v>35</v>
      </c>
      <c r="AX740" s="13" t="s">
        <v>74</v>
      </c>
      <c r="AY740" s="157" t="s">
        <v>167</v>
      </c>
    </row>
    <row r="741" spans="2:51" s="14" customFormat="1" ht="11.25">
      <c r="B741" s="163"/>
      <c r="D741" s="150" t="s">
        <v>179</v>
      </c>
      <c r="E741" s="164" t="s">
        <v>19</v>
      </c>
      <c r="F741" s="165" t="s">
        <v>200</v>
      </c>
      <c r="H741" s="166">
        <v>14</v>
      </c>
      <c r="I741" s="167"/>
      <c r="L741" s="163"/>
      <c r="M741" s="168"/>
      <c r="T741" s="169"/>
      <c r="AT741" s="164" t="s">
        <v>179</v>
      </c>
      <c r="AU741" s="164" t="s">
        <v>90</v>
      </c>
      <c r="AV741" s="14" t="s">
        <v>175</v>
      </c>
      <c r="AW741" s="14" t="s">
        <v>35</v>
      </c>
      <c r="AX741" s="14" t="s">
        <v>82</v>
      </c>
      <c r="AY741" s="164" t="s">
        <v>167</v>
      </c>
    </row>
    <row r="742" spans="2:65" s="1" customFormat="1" ht="24.2" customHeight="1">
      <c r="B742" s="33"/>
      <c r="C742" s="180" t="s">
        <v>1242</v>
      </c>
      <c r="D742" s="180" t="s">
        <v>587</v>
      </c>
      <c r="E742" s="181" t="s">
        <v>1243</v>
      </c>
      <c r="F742" s="182" t="s">
        <v>1244</v>
      </c>
      <c r="G742" s="183" t="s">
        <v>312</v>
      </c>
      <c r="H742" s="184">
        <v>14</v>
      </c>
      <c r="I742" s="185"/>
      <c r="J742" s="186">
        <f>ROUND(I742*H742,2)</f>
        <v>0</v>
      </c>
      <c r="K742" s="182" t="s">
        <v>19</v>
      </c>
      <c r="L742" s="187"/>
      <c r="M742" s="188" t="s">
        <v>19</v>
      </c>
      <c r="N742" s="189" t="s">
        <v>46</v>
      </c>
      <c r="P742" s="141">
        <f>O742*H742</f>
        <v>0</v>
      </c>
      <c r="Q742" s="141">
        <v>0.0014</v>
      </c>
      <c r="R742" s="141">
        <f>Q742*H742</f>
        <v>0.0196</v>
      </c>
      <c r="S742" s="141">
        <v>0</v>
      </c>
      <c r="T742" s="142">
        <f>S742*H742</f>
        <v>0</v>
      </c>
      <c r="AR742" s="143" t="s">
        <v>437</v>
      </c>
      <c r="AT742" s="143" t="s">
        <v>587</v>
      </c>
      <c r="AU742" s="143" t="s">
        <v>90</v>
      </c>
      <c r="AY742" s="18" t="s">
        <v>167</v>
      </c>
      <c r="BE742" s="144">
        <f>IF(N742="základní",J742,0)</f>
        <v>0</v>
      </c>
      <c r="BF742" s="144">
        <f>IF(N742="snížená",J742,0)</f>
        <v>0</v>
      </c>
      <c r="BG742" s="144">
        <f>IF(N742="zákl. přenesená",J742,0)</f>
        <v>0</v>
      </c>
      <c r="BH742" s="144">
        <f>IF(N742="sníž. přenesená",J742,0)</f>
        <v>0</v>
      </c>
      <c r="BI742" s="144">
        <f>IF(N742="nulová",J742,0)</f>
        <v>0</v>
      </c>
      <c r="BJ742" s="18" t="s">
        <v>90</v>
      </c>
      <c r="BK742" s="144">
        <f>ROUND(I742*H742,2)</f>
        <v>0</v>
      </c>
      <c r="BL742" s="18" t="s">
        <v>309</v>
      </c>
      <c r="BM742" s="143" t="s">
        <v>1245</v>
      </c>
    </row>
    <row r="743" spans="2:51" s="12" customFormat="1" ht="11.25">
      <c r="B743" s="149"/>
      <c r="D743" s="150" t="s">
        <v>179</v>
      </c>
      <c r="E743" s="151" t="s">
        <v>19</v>
      </c>
      <c r="F743" s="152" t="s">
        <v>600</v>
      </c>
      <c r="H743" s="151" t="s">
        <v>19</v>
      </c>
      <c r="I743" s="153"/>
      <c r="L743" s="149"/>
      <c r="M743" s="154"/>
      <c r="T743" s="155"/>
      <c r="AT743" s="151" t="s">
        <v>179</v>
      </c>
      <c r="AU743" s="151" t="s">
        <v>90</v>
      </c>
      <c r="AV743" s="12" t="s">
        <v>82</v>
      </c>
      <c r="AW743" s="12" t="s">
        <v>35</v>
      </c>
      <c r="AX743" s="12" t="s">
        <v>74</v>
      </c>
      <c r="AY743" s="151" t="s">
        <v>167</v>
      </c>
    </row>
    <row r="744" spans="2:51" s="13" customFormat="1" ht="11.25">
      <c r="B744" s="156"/>
      <c r="D744" s="150" t="s">
        <v>179</v>
      </c>
      <c r="E744" s="157" t="s">
        <v>19</v>
      </c>
      <c r="F744" s="158" t="s">
        <v>1234</v>
      </c>
      <c r="H744" s="159">
        <v>14</v>
      </c>
      <c r="I744" s="160"/>
      <c r="L744" s="156"/>
      <c r="M744" s="161"/>
      <c r="T744" s="162"/>
      <c r="AT744" s="157" t="s">
        <v>179</v>
      </c>
      <c r="AU744" s="157" t="s">
        <v>90</v>
      </c>
      <c r="AV744" s="13" t="s">
        <v>90</v>
      </c>
      <c r="AW744" s="13" t="s">
        <v>35</v>
      </c>
      <c r="AX744" s="13" t="s">
        <v>74</v>
      </c>
      <c r="AY744" s="157" t="s">
        <v>167</v>
      </c>
    </row>
    <row r="745" spans="2:51" s="14" customFormat="1" ht="11.25">
      <c r="B745" s="163"/>
      <c r="D745" s="150" t="s">
        <v>179</v>
      </c>
      <c r="E745" s="164" t="s">
        <v>19</v>
      </c>
      <c r="F745" s="165" t="s">
        <v>200</v>
      </c>
      <c r="H745" s="166">
        <v>14</v>
      </c>
      <c r="I745" s="167"/>
      <c r="L745" s="163"/>
      <c r="M745" s="168"/>
      <c r="T745" s="169"/>
      <c r="AT745" s="164" t="s">
        <v>179</v>
      </c>
      <c r="AU745" s="164" t="s">
        <v>90</v>
      </c>
      <c r="AV745" s="14" t="s">
        <v>175</v>
      </c>
      <c r="AW745" s="14" t="s">
        <v>35</v>
      </c>
      <c r="AX745" s="14" t="s">
        <v>82</v>
      </c>
      <c r="AY745" s="164" t="s">
        <v>167</v>
      </c>
    </row>
    <row r="746" spans="2:65" s="1" customFormat="1" ht="24.2" customHeight="1">
      <c r="B746" s="33"/>
      <c r="C746" s="132" t="s">
        <v>1246</v>
      </c>
      <c r="D746" s="132" t="s">
        <v>170</v>
      </c>
      <c r="E746" s="133" t="s">
        <v>1247</v>
      </c>
      <c r="F746" s="134" t="s">
        <v>1248</v>
      </c>
      <c r="G746" s="135" t="s">
        <v>312</v>
      </c>
      <c r="H746" s="136">
        <v>8</v>
      </c>
      <c r="I746" s="137"/>
      <c r="J746" s="138">
        <f>ROUND(I746*H746,2)</f>
        <v>0</v>
      </c>
      <c r="K746" s="134" t="s">
        <v>174</v>
      </c>
      <c r="L746" s="33"/>
      <c r="M746" s="139" t="s">
        <v>19</v>
      </c>
      <c r="N746" s="140" t="s">
        <v>46</v>
      </c>
      <c r="P746" s="141">
        <f>O746*H746</f>
        <v>0</v>
      </c>
      <c r="Q746" s="141">
        <v>0.00027</v>
      </c>
      <c r="R746" s="141">
        <f>Q746*H746</f>
        <v>0.00216</v>
      </c>
      <c r="S746" s="141">
        <v>0</v>
      </c>
      <c r="T746" s="142">
        <f>S746*H746</f>
        <v>0</v>
      </c>
      <c r="AR746" s="143" t="s">
        <v>309</v>
      </c>
      <c r="AT746" s="143" t="s">
        <v>170</v>
      </c>
      <c r="AU746" s="143" t="s">
        <v>90</v>
      </c>
      <c r="AY746" s="18" t="s">
        <v>167</v>
      </c>
      <c r="BE746" s="144">
        <f>IF(N746="základní",J746,0)</f>
        <v>0</v>
      </c>
      <c r="BF746" s="144">
        <f>IF(N746="snížená",J746,0)</f>
        <v>0</v>
      </c>
      <c r="BG746" s="144">
        <f>IF(N746="zákl. přenesená",J746,0)</f>
        <v>0</v>
      </c>
      <c r="BH746" s="144">
        <f>IF(N746="sníž. přenesená",J746,0)</f>
        <v>0</v>
      </c>
      <c r="BI746" s="144">
        <f>IF(N746="nulová",J746,0)</f>
        <v>0</v>
      </c>
      <c r="BJ746" s="18" t="s">
        <v>90</v>
      </c>
      <c r="BK746" s="144">
        <f>ROUND(I746*H746,2)</f>
        <v>0</v>
      </c>
      <c r="BL746" s="18" t="s">
        <v>309</v>
      </c>
      <c r="BM746" s="143" t="s">
        <v>1249</v>
      </c>
    </row>
    <row r="747" spans="2:47" s="1" customFormat="1" ht="11.25">
      <c r="B747" s="33"/>
      <c r="D747" s="145" t="s">
        <v>177</v>
      </c>
      <c r="F747" s="146" t="s">
        <v>1250</v>
      </c>
      <c r="I747" s="147"/>
      <c r="L747" s="33"/>
      <c r="M747" s="148"/>
      <c r="T747" s="54"/>
      <c r="AT747" s="18" t="s">
        <v>177</v>
      </c>
      <c r="AU747" s="18" t="s">
        <v>90</v>
      </c>
    </row>
    <row r="748" spans="2:51" s="12" customFormat="1" ht="11.25">
      <c r="B748" s="149"/>
      <c r="D748" s="150" t="s">
        <v>179</v>
      </c>
      <c r="E748" s="151" t="s">
        <v>19</v>
      </c>
      <c r="F748" s="152" t="s">
        <v>600</v>
      </c>
      <c r="H748" s="151" t="s">
        <v>19</v>
      </c>
      <c r="I748" s="153"/>
      <c r="L748" s="149"/>
      <c r="M748" s="154"/>
      <c r="T748" s="155"/>
      <c r="AT748" s="151" t="s">
        <v>179</v>
      </c>
      <c r="AU748" s="151" t="s">
        <v>90</v>
      </c>
      <c r="AV748" s="12" t="s">
        <v>82</v>
      </c>
      <c r="AW748" s="12" t="s">
        <v>35</v>
      </c>
      <c r="AX748" s="12" t="s">
        <v>74</v>
      </c>
      <c r="AY748" s="151" t="s">
        <v>167</v>
      </c>
    </row>
    <row r="749" spans="2:51" s="13" customFormat="1" ht="11.25">
      <c r="B749" s="156"/>
      <c r="D749" s="150" t="s">
        <v>179</v>
      </c>
      <c r="E749" s="157" t="s">
        <v>19</v>
      </c>
      <c r="F749" s="158" t="s">
        <v>1235</v>
      </c>
      <c r="H749" s="159">
        <v>6</v>
      </c>
      <c r="I749" s="160"/>
      <c r="L749" s="156"/>
      <c r="M749" s="161"/>
      <c r="T749" s="162"/>
      <c r="AT749" s="157" t="s">
        <v>179</v>
      </c>
      <c r="AU749" s="157" t="s">
        <v>90</v>
      </c>
      <c r="AV749" s="13" t="s">
        <v>90</v>
      </c>
      <c r="AW749" s="13" t="s">
        <v>35</v>
      </c>
      <c r="AX749" s="13" t="s">
        <v>74</v>
      </c>
      <c r="AY749" s="157" t="s">
        <v>167</v>
      </c>
    </row>
    <row r="750" spans="2:51" s="13" customFormat="1" ht="11.25">
      <c r="B750" s="156"/>
      <c r="D750" s="150" t="s">
        <v>179</v>
      </c>
      <c r="E750" s="157" t="s">
        <v>19</v>
      </c>
      <c r="F750" s="158" t="s">
        <v>1236</v>
      </c>
      <c r="H750" s="159">
        <v>2</v>
      </c>
      <c r="I750" s="160"/>
      <c r="L750" s="156"/>
      <c r="M750" s="161"/>
      <c r="T750" s="162"/>
      <c r="AT750" s="157" t="s">
        <v>179</v>
      </c>
      <c r="AU750" s="157" t="s">
        <v>90</v>
      </c>
      <c r="AV750" s="13" t="s">
        <v>90</v>
      </c>
      <c r="AW750" s="13" t="s">
        <v>35</v>
      </c>
      <c r="AX750" s="13" t="s">
        <v>74</v>
      </c>
      <c r="AY750" s="157" t="s">
        <v>167</v>
      </c>
    </row>
    <row r="751" spans="2:51" s="14" customFormat="1" ht="11.25">
      <c r="B751" s="163"/>
      <c r="D751" s="150" t="s">
        <v>179</v>
      </c>
      <c r="E751" s="164" t="s">
        <v>19</v>
      </c>
      <c r="F751" s="165" t="s">
        <v>200</v>
      </c>
      <c r="H751" s="166">
        <v>8</v>
      </c>
      <c r="I751" s="167"/>
      <c r="L751" s="163"/>
      <c r="M751" s="168"/>
      <c r="T751" s="169"/>
      <c r="AT751" s="164" t="s">
        <v>179</v>
      </c>
      <c r="AU751" s="164" t="s">
        <v>90</v>
      </c>
      <c r="AV751" s="14" t="s">
        <v>175</v>
      </c>
      <c r="AW751" s="14" t="s">
        <v>35</v>
      </c>
      <c r="AX751" s="14" t="s">
        <v>82</v>
      </c>
      <c r="AY751" s="164" t="s">
        <v>167</v>
      </c>
    </row>
    <row r="752" spans="2:65" s="1" customFormat="1" ht="24.2" customHeight="1">
      <c r="B752" s="33"/>
      <c r="C752" s="180" t="s">
        <v>1251</v>
      </c>
      <c r="D752" s="180" t="s">
        <v>587</v>
      </c>
      <c r="E752" s="181" t="s">
        <v>1252</v>
      </c>
      <c r="F752" s="182" t="s">
        <v>1253</v>
      </c>
      <c r="G752" s="183" t="s">
        <v>312</v>
      </c>
      <c r="H752" s="184">
        <v>6</v>
      </c>
      <c r="I752" s="185"/>
      <c r="J752" s="186">
        <f>ROUND(I752*H752,2)</f>
        <v>0</v>
      </c>
      <c r="K752" s="182" t="s">
        <v>19</v>
      </c>
      <c r="L752" s="187"/>
      <c r="M752" s="188" t="s">
        <v>19</v>
      </c>
      <c r="N752" s="189" t="s">
        <v>46</v>
      </c>
      <c r="P752" s="141">
        <f>O752*H752</f>
        <v>0</v>
      </c>
      <c r="Q752" s="141">
        <v>0.0047</v>
      </c>
      <c r="R752" s="141">
        <f>Q752*H752</f>
        <v>0.028200000000000003</v>
      </c>
      <c r="S752" s="141">
        <v>0</v>
      </c>
      <c r="T752" s="142">
        <f>S752*H752</f>
        <v>0</v>
      </c>
      <c r="AR752" s="143" t="s">
        <v>437</v>
      </c>
      <c r="AT752" s="143" t="s">
        <v>587</v>
      </c>
      <c r="AU752" s="143" t="s">
        <v>90</v>
      </c>
      <c r="AY752" s="18" t="s">
        <v>167</v>
      </c>
      <c r="BE752" s="144">
        <f>IF(N752="základní",J752,0)</f>
        <v>0</v>
      </c>
      <c r="BF752" s="144">
        <f>IF(N752="snížená",J752,0)</f>
        <v>0</v>
      </c>
      <c r="BG752" s="144">
        <f>IF(N752="zákl. přenesená",J752,0)</f>
        <v>0</v>
      </c>
      <c r="BH752" s="144">
        <f>IF(N752="sníž. přenesená",J752,0)</f>
        <v>0</v>
      </c>
      <c r="BI752" s="144">
        <f>IF(N752="nulová",J752,0)</f>
        <v>0</v>
      </c>
      <c r="BJ752" s="18" t="s">
        <v>90</v>
      </c>
      <c r="BK752" s="144">
        <f>ROUND(I752*H752,2)</f>
        <v>0</v>
      </c>
      <c r="BL752" s="18" t="s">
        <v>309</v>
      </c>
      <c r="BM752" s="143" t="s">
        <v>1254</v>
      </c>
    </row>
    <row r="753" spans="2:51" s="12" customFormat="1" ht="11.25">
      <c r="B753" s="149"/>
      <c r="D753" s="150" t="s">
        <v>179</v>
      </c>
      <c r="E753" s="151" t="s">
        <v>19</v>
      </c>
      <c r="F753" s="152" t="s">
        <v>600</v>
      </c>
      <c r="H753" s="151" t="s">
        <v>19</v>
      </c>
      <c r="I753" s="153"/>
      <c r="L753" s="149"/>
      <c r="M753" s="154"/>
      <c r="T753" s="155"/>
      <c r="AT753" s="151" t="s">
        <v>179</v>
      </c>
      <c r="AU753" s="151" t="s">
        <v>90</v>
      </c>
      <c r="AV753" s="12" t="s">
        <v>82</v>
      </c>
      <c r="AW753" s="12" t="s">
        <v>35</v>
      </c>
      <c r="AX753" s="12" t="s">
        <v>74</v>
      </c>
      <c r="AY753" s="151" t="s">
        <v>167</v>
      </c>
    </row>
    <row r="754" spans="2:51" s="13" customFormat="1" ht="11.25">
      <c r="B754" s="156"/>
      <c r="D754" s="150" t="s">
        <v>179</v>
      </c>
      <c r="E754" s="157" t="s">
        <v>19</v>
      </c>
      <c r="F754" s="158" t="s">
        <v>1235</v>
      </c>
      <c r="H754" s="159">
        <v>6</v>
      </c>
      <c r="I754" s="160"/>
      <c r="L754" s="156"/>
      <c r="M754" s="161"/>
      <c r="T754" s="162"/>
      <c r="AT754" s="157" t="s">
        <v>179</v>
      </c>
      <c r="AU754" s="157" t="s">
        <v>90</v>
      </c>
      <c r="AV754" s="13" t="s">
        <v>90</v>
      </c>
      <c r="AW754" s="13" t="s">
        <v>35</v>
      </c>
      <c r="AX754" s="13" t="s">
        <v>74</v>
      </c>
      <c r="AY754" s="157" t="s">
        <v>167</v>
      </c>
    </row>
    <row r="755" spans="2:51" s="14" customFormat="1" ht="11.25">
      <c r="B755" s="163"/>
      <c r="D755" s="150" t="s">
        <v>179</v>
      </c>
      <c r="E755" s="164" t="s">
        <v>19</v>
      </c>
      <c r="F755" s="165" t="s">
        <v>200</v>
      </c>
      <c r="H755" s="166">
        <v>6</v>
      </c>
      <c r="I755" s="167"/>
      <c r="L755" s="163"/>
      <c r="M755" s="168"/>
      <c r="T755" s="169"/>
      <c r="AT755" s="164" t="s">
        <v>179</v>
      </c>
      <c r="AU755" s="164" t="s">
        <v>90</v>
      </c>
      <c r="AV755" s="14" t="s">
        <v>175</v>
      </c>
      <c r="AW755" s="14" t="s">
        <v>35</v>
      </c>
      <c r="AX755" s="14" t="s">
        <v>82</v>
      </c>
      <c r="AY755" s="164" t="s">
        <v>167</v>
      </c>
    </row>
    <row r="756" spans="2:65" s="1" customFormat="1" ht="24.2" customHeight="1">
      <c r="B756" s="33"/>
      <c r="C756" s="180" t="s">
        <v>1255</v>
      </c>
      <c r="D756" s="180" t="s">
        <v>587</v>
      </c>
      <c r="E756" s="181" t="s">
        <v>1256</v>
      </c>
      <c r="F756" s="182" t="s">
        <v>1257</v>
      </c>
      <c r="G756" s="183" t="s">
        <v>312</v>
      </c>
      <c r="H756" s="184">
        <v>2</v>
      </c>
      <c r="I756" s="185"/>
      <c r="J756" s="186">
        <f>ROUND(I756*H756,2)</f>
        <v>0</v>
      </c>
      <c r="K756" s="182" t="s">
        <v>19</v>
      </c>
      <c r="L756" s="187"/>
      <c r="M756" s="188" t="s">
        <v>19</v>
      </c>
      <c r="N756" s="189" t="s">
        <v>46</v>
      </c>
      <c r="P756" s="141">
        <f>O756*H756</f>
        <v>0</v>
      </c>
      <c r="Q756" s="141">
        <v>0.0047</v>
      </c>
      <c r="R756" s="141">
        <f>Q756*H756</f>
        <v>0.0094</v>
      </c>
      <c r="S756" s="141">
        <v>0</v>
      </c>
      <c r="T756" s="142">
        <f>S756*H756</f>
        <v>0</v>
      </c>
      <c r="AR756" s="143" t="s">
        <v>437</v>
      </c>
      <c r="AT756" s="143" t="s">
        <v>587</v>
      </c>
      <c r="AU756" s="143" t="s">
        <v>90</v>
      </c>
      <c r="AY756" s="18" t="s">
        <v>167</v>
      </c>
      <c r="BE756" s="144">
        <f>IF(N756="základní",J756,0)</f>
        <v>0</v>
      </c>
      <c r="BF756" s="144">
        <f>IF(N756="snížená",J756,0)</f>
        <v>0</v>
      </c>
      <c r="BG756" s="144">
        <f>IF(N756="zákl. přenesená",J756,0)</f>
        <v>0</v>
      </c>
      <c r="BH756" s="144">
        <f>IF(N756="sníž. přenesená",J756,0)</f>
        <v>0</v>
      </c>
      <c r="BI756" s="144">
        <f>IF(N756="nulová",J756,0)</f>
        <v>0</v>
      </c>
      <c r="BJ756" s="18" t="s">
        <v>90</v>
      </c>
      <c r="BK756" s="144">
        <f>ROUND(I756*H756,2)</f>
        <v>0</v>
      </c>
      <c r="BL756" s="18" t="s">
        <v>309</v>
      </c>
      <c r="BM756" s="143" t="s">
        <v>1258</v>
      </c>
    </row>
    <row r="757" spans="2:51" s="12" customFormat="1" ht="11.25">
      <c r="B757" s="149"/>
      <c r="D757" s="150" t="s">
        <v>179</v>
      </c>
      <c r="E757" s="151" t="s">
        <v>19</v>
      </c>
      <c r="F757" s="152" t="s">
        <v>600</v>
      </c>
      <c r="H757" s="151" t="s">
        <v>19</v>
      </c>
      <c r="I757" s="153"/>
      <c r="L757" s="149"/>
      <c r="M757" s="154"/>
      <c r="T757" s="155"/>
      <c r="AT757" s="151" t="s">
        <v>179</v>
      </c>
      <c r="AU757" s="151" t="s">
        <v>90</v>
      </c>
      <c r="AV757" s="12" t="s">
        <v>82</v>
      </c>
      <c r="AW757" s="12" t="s">
        <v>35</v>
      </c>
      <c r="AX757" s="12" t="s">
        <v>74</v>
      </c>
      <c r="AY757" s="151" t="s">
        <v>167</v>
      </c>
    </row>
    <row r="758" spans="2:51" s="13" customFormat="1" ht="11.25">
      <c r="B758" s="156"/>
      <c r="D758" s="150" t="s">
        <v>179</v>
      </c>
      <c r="E758" s="157" t="s">
        <v>19</v>
      </c>
      <c r="F758" s="158" t="s">
        <v>1236</v>
      </c>
      <c r="H758" s="159">
        <v>2</v>
      </c>
      <c r="I758" s="160"/>
      <c r="L758" s="156"/>
      <c r="M758" s="161"/>
      <c r="T758" s="162"/>
      <c r="AT758" s="157" t="s">
        <v>179</v>
      </c>
      <c r="AU758" s="157" t="s">
        <v>90</v>
      </c>
      <c r="AV758" s="13" t="s">
        <v>90</v>
      </c>
      <c r="AW758" s="13" t="s">
        <v>35</v>
      </c>
      <c r="AX758" s="13" t="s">
        <v>74</v>
      </c>
      <c r="AY758" s="157" t="s">
        <v>167</v>
      </c>
    </row>
    <row r="759" spans="2:51" s="14" customFormat="1" ht="11.25">
      <c r="B759" s="163"/>
      <c r="D759" s="150" t="s">
        <v>179</v>
      </c>
      <c r="E759" s="164" t="s">
        <v>19</v>
      </c>
      <c r="F759" s="165" t="s">
        <v>200</v>
      </c>
      <c r="H759" s="166">
        <v>2</v>
      </c>
      <c r="I759" s="167"/>
      <c r="L759" s="163"/>
      <c r="M759" s="168"/>
      <c r="T759" s="169"/>
      <c r="AT759" s="164" t="s">
        <v>179</v>
      </c>
      <c r="AU759" s="164" t="s">
        <v>90</v>
      </c>
      <c r="AV759" s="14" t="s">
        <v>175</v>
      </c>
      <c r="AW759" s="14" t="s">
        <v>35</v>
      </c>
      <c r="AX759" s="14" t="s">
        <v>82</v>
      </c>
      <c r="AY759" s="164" t="s">
        <v>167</v>
      </c>
    </row>
    <row r="760" spans="2:65" s="1" customFormat="1" ht="24.2" customHeight="1">
      <c r="B760" s="33"/>
      <c r="C760" s="132" t="s">
        <v>1259</v>
      </c>
      <c r="D760" s="132" t="s">
        <v>170</v>
      </c>
      <c r="E760" s="133" t="s">
        <v>1260</v>
      </c>
      <c r="F760" s="134" t="s">
        <v>1261</v>
      </c>
      <c r="G760" s="135" t="s">
        <v>830</v>
      </c>
      <c r="H760" s="190"/>
      <c r="I760" s="137"/>
      <c r="J760" s="138">
        <f>ROUND(I760*H760,2)</f>
        <v>0</v>
      </c>
      <c r="K760" s="134" t="s">
        <v>174</v>
      </c>
      <c r="L760" s="33"/>
      <c r="M760" s="139" t="s">
        <v>19</v>
      </c>
      <c r="N760" s="140" t="s">
        <v>46</v>
      </c>
      <c r="P760" s="141">
        <f>O760*H760</f>
        <v>0</v>
      </c>
      <c r="Q760" s="141">
        <v>0</v>
      </c>
      <c r="R760" s="141">
        <f>Q760*H760</f>
        <v>0</v>
      </c>
      <c r="S760" s="141">
        <v>0</v>
      </c>
      <c r="T760" s="142">
        <f>S760*H760</f>
        <v>0</v>
      </c>
      <c r="AR760" s="143" t="s">
        <v>309</v>
      </c>
      <c r="AT760" s="143" t="s">
        <v>170</v>
      </c>
      <c r="AU760" s="143" t="s">
        <v>90</v>
      </c>
      <c r="AY760" s="18" t="s">
        <v>167</v>
      </c>
      <c r="BE760" s="144">
        <f>IF(N760="základní",J760,0)</f>
        <v>0</v>
      </c>
      <c r="BF760" s="144">
        <f>IF(N760="snížená",J760,0)</f>
        <v>0</v>
      </c>
      <c r="BG760" s="144">
        <f>IF(N760="zákl. přenesená",J760,0)</f>
        <v>0</v>
      </c>
      <c r="BH760" s="144">
        <f>IF(N760="sníž. přenesená",J760,0)</f>
        <v>0</v>
      </c>
      <c r="BI760" s="144">
        <f>IF(N760="nulová",J760,0)</f>
        <v>0</v>
      </c>
      <c r="BJ760" s="18" t="s">
        <v>90</v>
      </c>
      <c r="BK760" s="144">
        <f>ROUND(I760*H760,2)</f>
        <v>0</v>
      </c>
      <c r="BL760" s="18" t="s">
        <v>309</v>
      </c>
      <c r="BM760" s="143" t="s">
        <v>1262</v>
      </c>
    </row>
    <row r="761" spans="2:47" s="1" customFormat="1" ht="11.25">
      <c r="B761" s="33"/>
      <c r="D761" s="145" t="s">
        <v>177</v>
      </c>
      <c r="F761" s="146" t="s">
        <v>1263</v>
      </c>
      <c r="I761" s="147"/>
      <c r="L761" s="33"/>
      <c r="M761" s="148"/>
      <c r="T761" s="54"/>
      <c r="AT761" s="18" t="s">
        <v>177</v>
      </c>
      <c r="AU761" s="18" t="s">
        <v>90</v>
      </c>
    </row>
    <row r="762" spans="2:63" s="11" customFormat="1" ht="22.9" customHeight="1">
      <c r="B762" s="120"/>
      <c r="D762" s="121" t="s">
        <v>73</v>
      </c>
      <c r="E762" s="130" t="s">
        <v>444</v>
      </c>
      <c r="F762" s="130" t="s">
        <v>445</v>
      </c>
      <c r="I762" s="123"/>
      <c r="J762" s="131">
        <f>BK762</f>
        <v>0</v>
      </c>
      <c r="L762" s="120"/>
      <c r="M762" s="125"/>
      <c r="P762" s="126">
        <f>SUM(P763:P775)</f>
        <v>0</v>
      </c>
      <c r="R762" s="126">
        <f>SUM(R763:R775)</f>
        <v>0.0725145</v>
      </c>
      <c r="T762" s="127">
        <f>SUM(T763:T775)</f>
        <v>0</v>
      </c>
      <c r="AR762" s="121" t="s">
        <v>90</v>
      </c>
      <c r="AT762" s="128" t="s">
        <v>73</v>
      </c>
      <c r="AU762" s="128" t="s">
        <v>82</v>
      </c>
      <c r="AY762" s="121" t="s">
        <v>167</v>
      </c>
      <c r="BK762" s="129">
        <f>SUM(BK763:BK775)</f>
        <v>0</v>
      </c>
    </row>
    <row r="763" spans="2:65" s="1" customFormat="1" ht="21.75" customHeight="1">
      <c r="B763" s="33"/>
      <c r="C763" s="132" t="s">
        <v>1264</v>
      </c>
      <c r="D763" s="132" t="s">
        <v>170</v>
      </c>
      <c r="E763" s="133" t="s">
        <v>1265</v>
      </c>
      <c r="F763" s="134" t="s">
        <v>1266</v>
      </c>
      <c r="G763" s="135" t="s">
        <v>368</v>
      </c>
      <c r="H763" s="136">
        <v>83.35</v>
      </c>
      <c r="I763" s="137"/>
      <c r="J763" s="138">
        <f>ROUND(I763*H763,2)</f>
        <v>0</v>
      </c>
      <c r="K763" s="134" t="s">
        <v>19</v>
      </c>
      <c r="L763" s="33"/>
      <c r="M763" s="139" t="s">
        <v>19</v>
      </c>
      <c r="N763" s="140" t="s">
        <v>46</v>
      </c>
      <c r="P763" s="141">
        <f>O763*H763</f>
        <v>0</v>
      </c>
      <c r="Q763" s="141">
        <v>0.00087</v>
      </c>
      <c r="R763" s="141">
        <f>Q763*H763</f>
        <v>0.0725145</v>
      </c>
      <c r="S763" s="141">
        <v>0</v>
      </c>
      <c r="T763" s="142">
        <f>S763*H763</f>
        <v>0</v>
      </c>
      <c r="AR763" s="143" t="s">
        <v>309</v>
      </c>
      <c r="AT763" s="143" t="s">
        <v>170</v>
      </c>
      <c r="AU763" s="143" t="s">
        <v>90</v>
      </c>
      <c r="AY763" s="18" t="s">
        <v>167</v>
      </c>
      <c r="BE763" s="144">
        <f>IF(N763="základní",J763,0)</f>
        <v>0</v>
      </c>
      <c r="BF763" s="144">
        <f>IF(N763="snížená",J763,0)</f>
        <v>0</v>
      </c>
      <c r="BG763" s="144">
        <f>IF(N763="zákl. přenesená",J763,0)</f>
        <v>0</v>
      </c>
      <c r="BH763" s="144">
        <f>IF(N763="sníž. přenesená",J763,0)</f>
        <v>0</v>
      </c>
      <c r="BI763" s="144">
        <f>IF(N763="nulová",J763,0)</f>
        <v>0</v>
      </c>
      <c r="BJ763" s="18" t="s">
        <v>90</v>
      </c>
      <c r="BK763" s="144">
        <f>ROUND(I763*H763,2)</f>
        <v>0</v>
      </c>
      <c r="BL763" s="18" t="s">
        <v>309</v>
      </c>
      <c r="BM763" s="143" t="s">
        <v>1267</v>
      </c>
    </row>
    <row r="764" spans="2:51" s="12" customFormat="1" ht="11.25">
      <c r="B764" s="149"/>
      <c r="D764" s="150" t="s">
        <v>179</v>
      </c>
      <c r="E764" s="151" t="s">
        <v>19</v>
      </c>
      <c r="F764" s="152" t="s">
        <v>1268</v>
      </c>
      <c r="H764" s="151" t="s">
        <v>19</v>
      </c>
      <c r="I764" s="153"/>
      <c r="L764" s="149"/>
      <c r="M764" s="154"/>
      <c r="T764" s="155"/>
      <c r="AT764" s="151" t="s">
        <v>179</v>
      </c>
      <c r="AU764" s="151" t="s">
        <v>90</v>
      </c>
      <c r="AV764" s="12" t="s">
        <v>82</v>
      </c>
      <c r="AW764" s="12" t="s">
        <v>35</v>
      </c>
      <c r="AX764" s="12" t="s">
        <v>74</v>
      </c>
      <c r="AY764" s="151" t="s">
        <v>167</v>
      </c>
    </row>
    <row r="765" spans="2:51" s="13" customFormat="1" ht="11.25">
      <c r="B765" s="156"/>
      <c r="D765" s="150" t="s">
        <v>179</v>
      </c>
      <c r="E765" s="157" t="s">
        <v>19</v>
      </c>
      <c r="F765" s="158" t="s">
        <v>1269</v>
      </c>
      <c r="H765" s="159">
        <v>5.2</v>
      </c>
      <c r="I765" s="160"/>
      <c r="L765" s="156"/>
      <c r="M765" s="161"/>
      <c r="T765" s="162"/>
      <c r="AT765" s="157" t="s">
        <v>179</v>
      </c>
      <c r="AU765" s="157" t="s">
        <v>90</v>
      </c>
      <c r="AV765" s="13" t="s">
        <v>90</v>
      </c>
      <c r="AW765" s="13" t="s">
        <v>35</v>
      </c>
      <c r="AX765" s="13" t="s">
        <v>74</v>
      </c>
      <c r="AY765" s="157" t="s">
        <v>167</v>
      </c>
    </row>
    <row r="766" spans="2:51" s="13" customFormat="1" ht="11.25">
      <c r="B766" s="156"/>
      <c r="D766" s="150" t="s">
        <v>179</v>
      </c>
      <c r="E766" s="157" t="s">
        <v>19</v>
      </c>
      <c r="F766" s="158" t="s">
        <v>1270</v>
      </c>
      <c r="H766" s="159">
        <v>1.15</v>
      </c>
      <c r="I766" s="160"/>
      <c r="L766" s="156"/>
      <c r="M766" s="161"/>
      <c r="T766" s="162"/>
      <c r="AT766" s="157" t="s">
        <v>179</v>
      </c>
      <c r="AU766" s="157" t="s">
        <v>90</v>
      </c>
      <c r="AV766" s="13" t="s">
        <v>90</v>
      </c>
      <c r="AW766" s="13" t="s">
        <v>35</v>
      </c>
      <c r="AX766" s="13" t="s">
        <v>74</v>
      </c>
      <c r="AY766" s="157" t="s">
        <v>167</v>
      </c>
    </row>
    <row r="767" spans="2:51" s="13" customFormat="1" ht="11.25">
      <c r="B767" s="156"/>
      <c r="D767" s="150" t="s">
        <v>179</v>
      </c>
      <c r="E767" s="157" t="s">
        <v>19</v>
      </c>
      <c r="F767" s="158" t="s">
        <v>1271</v>
      </c>
      <c r="H767" s="159">
        <v>1.19</v>
      </c>
      <c r="I767" s="160"/>
      <c r="L767" s="156"/>
      <c r="M767" s="161"/>
      <c r="T767" s="162"/>
      <c r="AT767" s="157" t="s">
        <v>179</v>
      </c>
      <c r="AU767" s="157" t="s">
        <v>90</v>
      </c>
      <c r="AV767" s="13" t="s">
        <v>90</v>
      </c>
      <c r="AW767" s="13" t="s">
        <v>35</v>
      </c>
      <c r="AX767" s="13" t="s">
        <v>74</v>
      </c>
      <c r="AY767" s="157" t="s">
        <v>167</v>
      </c>
    </row>
    <row r="768" spans="2:51" s="13" customFormat="1" ht="11.25">
      <c r="B768" s="156"/>
      <c r="D768" s="150" t="s">
        <v>179</v>
      </c>
      <c r="E768" s="157" t="s">
        <v>19</v>
      </c>
      <c r="F768" s="158" t="s">
        <v>1272</v>
      </c>
      <c r="H768" s="159">
        <v>2.48</v>
      </c>
      <c r="I768" s="160"/>
      <c r="L768" s="156"/>
      <c r="M768" s="161"/>
      <c r="T768" s="162"/>
      <c r="AT768" s="157" t="s">
        <v>179</v>
      </c>
      <c r="AU768" s="157" t="s">
        <v>90</v>
      </c>
      <c r="AV768" s="13" t="s">
        <v>90</v>
      </c>
      <c r="AW768" s="13" t="s">
        <v>35</v>
      </c>
      <c r="AX768" s="13" t="s">
        <v>74</v>
      </c>
      <c r="AY768" s="157" t="s">
        <v>167</v>
      </c>
    </row>
    <row r="769" spans="2:51" s="13" customFormat="1" ht="11.25">
      <c r="B769" s="156"/>
      <c r="D769" s="150" t="s">
        <v>179</v>
      </c>
      <c r="E769" s="157" t="s">
        <v>19</v>
      </c>
      <c r="F769" s="158" t="s">
        <v>1273</v>
      </c>
      <c r="H769" s="159">
        <v>22.5</v>
      </c>
      <c r="I769" s="160"/>
      <c r="L769" s="156"/>
      <c r="M769" s="161"/>
      <c r="T769" s="162"/>
      <c r="AT769" s="157" t="s">
        <v>179</v>
      </c>
      <c r="AU769" s="157" t="s">
        <v>90</v>
      </c>
      <c r="AV769" s="13" t="s">
        <v>90</v>
      </c>
      <c r="AW769" s="13" t="s">
        <v>35</v>
      </c>
      <c r="AX769" s="13" t="s">
        <v>74</v>
      </c>
      <c r="AY769" s="157" t="s">
        <v>167</v>
      </c>
    </row>
    <row r="770" spans="2:51" s="13" customFormat="1" ht="11.25">
      <c r="B770" s="156"/>
      <c r="D770" s="150" t="s">
        <v>179</v>
      </c>
      <c r="E770" s="157" t="s">
        <v>19</v>
      </c>
      <c r="F770" s="158" t="s">
        <v>1274</v>
      </c>
      <c r="H770" s="159">
        <v>5.55</v>
      </c>
      <c r="I770" s="160"/>
      <c r="L770" s="156"/>
      <c r="M770" s="161"/>
      <c r="T770" s="162"/>
      <c r="AT770" s="157" t="s">
        <v>179</v>
      </c>
      <c r="AU770" s="157" t="s">
        <v>90</v>
      </c>
      <c r="AV770" s="13" t="s">
        <v>90</v>
      </c>
      <c r="AW770" s="13" t="s">
        <v>35</v>
      </c>
      <c r="AX770" s="13" t="s">
        <v>74</v>
      </c>
      <c r="AY770" s="157" t="s">
        <v>167</v>
      </c>
    </row>
    <row r="771" spans="2:51" s="13" customFormat="1" ht="11.25">
      <c r="B771" s="156"/>
      <c r="D771" s="150" t="s">
        <v>179</v>
      </c>
      <c r="E771" s="157" t="s">
        <v>19</v>
      </c>
      <c r="F771" s="158" t="s">
        <v>1275</v>
      </c>
      <c r="H771" s="159">
        <v>43</v>
      </c>
      <c r="I771" s="160"/>
      <c r="L771" s="156"/>
      <c r="M771" s="161"/>
      <c r="T771" s="162"/>
      <c r="AT771" s="157" t="s">
        <v>179</v>
      </c>
      <c r="AU771" s="157" t="s">
        <v>90</v>
      </c>
      <c r="AV771" s="13" t="s">
        <v>90</v>
      </c>
      <c r="AW771" s="13" t="s">
        <v>35</v>
      </c>
      <c r="AX771" s="13" t="s">
        <v>74</v>
      </c>
      <c r="AY771" s="157" t="s">
        <v>167</v>
      </c>
    </row>
    <row r="772" spans="2:51" s="13" customFormat="1" ht="11.25">
      <c r="B772" s="156"/>
      <c r="D772" s="150" t="s">
        <v>179</v>
      </c>
      <c r="E772" s="157" t="s">
        <v>19</v>
      </c>
      <c r="F772" s="158" t="s">
        <v>1276</v>
      </c>
      <c r="H772" s="159">
        <v>2.28</v>
      </c>
      <c r="I772" s="160"/>
      <c r="L772" s="156"/>
      <c r="M772" s="161"/>
      <c r="T772" s="162"/>
      <c r="AT772" s="157" t="s">
        <v>179</v>
      </c>
      <c r="AU772" s="157" t="s">
        <v>90</v>
      </c>
      <c r="AV772" s="13" t="s">
        <v>90</v>
      </c>
      <c r="AW772" s="13" t="s">
        <v>35</v>
      </c>
      <c r="AX772" s="13" t="s">
        <v>74</v>
      </c>
      <c r="AY772" s="157" t="s">
        <v>167</v>
      </c>
    </row>
    <row r="773" spans="2:51" s="14" customFormat="1" ht="11.25">
      <c r="B773" s="163"/>
      <c r="D773" s="150" t="s">
        <v>179</v>
      </c>
      <c r="E773" s="164" t="s">
        <v>19</v>
      </c>
      <c r="F773" s="165" t="s">
        <v>200</v>
      </c>
      <c r="H773" s="166">
        <v>83.35</v>
      </c>
      <c r="I773" s="167"/>
      <c r="L773" s="163"/>
      <c r="M773" s="168"/>
      <c r="T773" s="169"/>
      <c r="AT773" s="164" t="s">
        <v>179</v>
      </c>
      <c r="AU773" s="164" t="s">
        <v>90</v>
      </c>
      <c r="AV773" s="14" t="s">
        <v>175</v>
      </c>
      <c r="AW773" s="14" t="s">
        <v>35</v>
      </c>
      <c r="AX773" s="14" t="s">
        <v>82</v>
      </c>
      <c r="AY773" s="164" t="s">
        <v>167</v>
      </c>
    </row>
    <row r="774" spans="2:65" s="1" customFormat="1" ht="24.2" customHeight="1">
      <c r="B774" s="33"/>
      <c r="C774" s="132" t="s">
        <v>1277</v>
      </c>
      <c r="D774" s="132" t="s">
        <v>170</v>
      </c>
      <c r="E774" s="133" t="s">
        <v>1278</v>
      </c>
      <c r="F774" s="134" t="s">
        <v>1279</v>
      </c>
      <c r="G774" s="135" t="s">
        <v>830</v>
      </c>
      <c r="H774" s="190"/>
      <c r="I774" s="137"/>
      <c r="J774" s="138">
        <f>ROUND(I774*H774,2)</f>
        <v>0</v>
      </c>
      <c r="K774" s="134" t="s">
        <v>174</v>
      </c>
      <c r="L774" s="33"/>
      <c r="M774" s="139" t="s">
        <v>19</v>
      </c>
      <c r="N774" s="140" t="s">
        <v>46</v>
      </c>
      <c r="P774" s="141">
        <f>O774*H774</f>
        <v>0</v>
      </c>
      <c r="Q774" s="141">
        <v>0</v>
      </c>
      <c r="R774" s="141">
        <f>Q774*H774</f>
        <v>0</v>
      </c>
      <c r="S774" s="141">
        <v>0</v>
      </c>
      <c r="T774" s="142">
        <f>S774*H774</f>
        <v>0</v>
      </c>
      <c r="AR774" s="143" t="s">
        <v>309</v>
      </c>
      <c r="AT774" s="143" t="s">
        <v>170</v>
      </c>
      <c r="AU774" s="143" t="s">
        <v>90</v>
      </c>
      <c r="AY774" s="18" t="s">
        <v>167</v>
      </c>
      <c r="BE774" s="144">
        <f>IF(N774="základní",J774,0)</f>
        <v>0</v>
      </c>
      <c r="BF774" s="144">
        <f>IF(N774="snížená",J774,0)</f>
        <v>0</v>
      </c>
      <c r="BG774" s="144">
        <f>IF(N774="zákl. přenesená",J774,0)</f>
        <v>0</v>
      </c>
      <c r="BH774" s="144">
        <f>IF(N774="sníž. přenesená",J774,0)</f>
        <v>0</v>
      </c>
      <c r="BI774" s="144">
        <f>IF(N774="nulová",J774,0)</f>
        <v>0</v>
      </c>
      <c r="BJ774" s="18" t="s">
        <v>90</v>
      </c>
      <c r="BK774" s="144">
        <f>ROUND(I774*H774,2)</f>
        <v>0</v>
      </c>
      <c r="BL774" s="18" t="s">
        <v>309</v>
      </c>
      <c r="BM774" s="143" t="s">
        <v>1280</v>
      </c>
    </row>
    <row r="775" spans="2:47" s="1" customFormat="1" ht="11.25">
      <c r="B775" s="33"/>
      <c r="D775" s="145" t="s">
        <v>177</v>
      </c>
      <c r="F775" s="146" t="s">
        <v>1281</v>
      </c>
      <c r="I775" s="147"/>
      <c r="L775" s="33"/>
      <c r="M775" s="148"/>
      <c r="T775" s="54"/>
      <c r="AT775" s="18" t="s">
        <v>177</v>
      </c>
      <c r="AU775" s="18" t="s">
        <v>90</v>
      </c>
    </row>
    <row r="776" spans="2:63" s="11" customFormat="1" ht="22.9" customHeight="1">
      <c r="B776" s="120"/>
      <c r="D776" s="121" t="s">
        <v>73</v>
      </c>
      <c r="E776" s="130" t="s">
        <v>476</v>
      </c>
      <c r="F776" s="130" t="s">
        <v>477</v>
      </c>
      <c r="I776" s="123"/>
      <c r="J776" s="131">
        <f>BK776</f>
        <v>0</v>
      </c>
      <c r="L776" s="120"/>
      <c r="M776" s="125"/>
      <c r="P776" s="126">
        <f>SUM(P777:P829)</f>
        <v>0</v>
      </c>
      <c r="R776" s="126">
        <f>SUM(R777:R829)</f>
        <v>0.08065000000000001</v>
      </c>
      <c r="T776" s="127">
        <f>SUM(T777:T829)</f>
        <v>0</v>
      </c>
      <c r="AR776" s="121" t="s">
        <v>90</v>
      </c>
      <c r="AT776" s="128" t="s">
        <v>73</v>
      </c>
      <c r="AU776" s="128" t="s">
        <v>82</v>
      </c>
      <c r="AY776" s="121" t="s">
        <v>167</v>
      </c>
      <c r="BK776" s="129">
        <f>SUM(BK777:BK829)</f>
        <v>0</v>
      </c>
    </row>
    <row r="777" spans="2:65" s="1" customFormat="1" ht="21.75" customHeight="1">
      <c r="B777" s="33"/>
      <c r="C777" s="132" t="s">
        <v>1282</v>
      </c>
      <c r="D777" s="132" t="s">
        <v>170</v>
      </c>
      <c r="E777" s="133" t="s">
        <v>1283</v>
      </c>
      <c r="F777" s="134" t="s">
        <v>1284</v>
      </c>
      <c r="G777" s="135" t="s">
        <v>368</v>
      </c>
      <c r="H777" s="136">
        <v>80.65</v>
      </c>
      <c r="I777" s="137"/>
      <c r="J777" s="138">
        <f>ROUND(I777*H777,2)</f>
        <v>0</v>
      </c>
      <c r="K777" s="134" t="s">
        <v>174</v>
      </c>
      <c r="L777" s="33"/>
      <c r="M777" s="139" t="s">
        <v>19</v>
      </c>
      <c r="N777" s="140" t="s">
        <v>46</v>
      </c>
      <c r="P777" s="141">
        <f>O777*H777</f>
        <v>0</v>
      </c>
      <c r="Q777" s="141">
        <v>0</v>
      </c>
      <c r="R777" s="141">
        <f>Q777*H777</f>
        <v>0</v>
      </c>
      <c r="S777" s="141">
        <v>0</v>
      </c>
      <c r="T777" s="142">
        <f>S777*H777</f>
        <v>0</v>
      </c>
      <c r="AR777" s="143" t="s">
        <v>309</v>
      </c>
      <c r="AT777" s="143" t="s">
        <v>170</v>
      </c>
      <c r="AU777" s="143" t="s">
        <v>90</v>
      </c>
      <c r="AY777" s="18" t="s">
        <v>167</v>
      </c>
      <c r="BE777" s="144">
        <f>IF(N777="základní",J777,0)</f>
        <v>0</v>
      </c>
      <c r="BF777" s="144">
        <f>IF(N777="snížená",J777,0)</f>
        <v>0</v>
      </c>
      <c r="BG777" s="144">
        <f>IF(N777="zákl. přenesená",J777,0)</f>
        <v>0</v>
      </c>
      <c r="BH777" s="144">
        <f>IF(N777="sníž. přenesená",J777,0)</f>
        <v>0</v>
      </c>
      <c r="BI777" s="144">
        <f>IF(N777="nulová",J777,0)</f>
        <v>0</v>
      </c>
      <c r="BJ777" s="18" t="s">
        <v>90</v>
      </c>
      <c r="BK777" s="144">
        <f>ROUND(I777*H777,2)</f>
        <v>0</v>
      </c>
      <c r="BL777" s="18" t="s">
        <v>309</v>
      </c>
      <c r="BM777" s="143" t="s">
        <v>1285</v>
      </c>
    </row>
    <row r="778" spans="2:47" s="1" customFormat="1" ht="11.25">
      <c r="B778" s="33"/>
      <c r="D778" s="145" t="s">
        <v>177</v>
      </c>
      <c r="F778" s="146" t="s">
        <v>1286</v>
      </c>
      <c r="I778" s="147"/>
      <c r="L778" s="33"/>
      <c r="M778" s="148"/>
      <c r="T778" s="54"/>
      <c r="AT778" s="18" t="s">
        <v>177</v>
      </c>
      <c r="AU778" s="18" t="s">
        <v>90</v>
      </c>
    </row>
    <row r="779" spans="2:51" s="12" customFormat="1" ht="11.25">
      <c r="B779" s="149"/>
      <c r="D779" s="150" t="s">
        <v>179</v>
      </c>
      <c r="E779" s="151" t="s">
        <v>19</v>
      </c>
      <c r="F779" s="152" t="s">
        <v>1287</v>
      </c>
      <c r="H779" s="151" t="s">
        <v>19</v>
      </c>
      <c r="I779" s="153"/>
      <c r="L779" s="149"/>
      <c r="M779" s="154"/>
      <c r="T779" s="155"/>
      <c r="AT779" s="151" t="s">
        <v>179</v>
      </c>
      <c r="AU779" s="151" t="s">
        <v>90</v>
      </c>
      <c r="AV779" s="12" t="s">
        <v>82</v>
      </c>
      <c r="AW779" s="12" t="s">
        <v>35</v>
      </c>
      <c r="AX779" s="12" t="s">
        <v>74</v>
      </c>
      <c r="AY779" s="151" t="s">
        <v>167</v>
      </c>
    </row>
    <row r="780" spans="2:51" s="13" customFormat="1" ht="11.25">
      <c r="B780" s="156"/>
      <c r="D780" s="150" t="s">
        <v>179</v>
      </c>
      <c r="E780" s="157" t="s">
        <v>19</v>
      </c>
      <c r="F780" s="158" t="s">
        <v>951</v>
      </c>
      <c r="H780" s="159">
        <v>4.8</v>
      </c>
      <c r="I780" s="160"/>
      <c r="L780" s="156"/>
      <c r="M780" s="161"/>
      <c r="T780" s="162"/>
      <c r="AT780" s="157" t="s">
        <v>179</v>
      </c>
      <c r="AU780" s="157" t="s">
        <v>90</v>
      </c>
      <c r="AV780" s="13" t="s">
        <v>90</v>
      </c>
      <c r="AW780" s="13" t="s">
        <v>35</v>
      </c>
      <c r="AX780" s="13" t="s">
        <v>74</v>
      </c>
      <c r="AY780" s="157" t="s">
        <v>167</v>
      </c>
    </row>
    <row r="781" spans="2:51" s="13" customFormat="1" ht="11.25">
      <c r="B781" s="156"/>
      <c r="D781" s="150" t="s">
        <v>179</v>
      </c>
      <c r="E781" s="157" t="s">
        <v>19</v>
      </c>
      <c r="F781" s="158" t="s">
        <v>952</v>
      </c>
      <c r="H781" s="159">
        <v>1.1</v>
      </c>
      <c r="I781" s="160"/>
      <c r="L781" s="156"/>
      <c r="M781" s="161"/>
      <c r="T781" s="162"/>
      <c r="AT781" s="157" t="s">
        <v>179</v>
      </c>
      <c r="AU781" s="157" t="s">
        <v>90</v>
      </c>
      <c r="AV781" s="13" t="s">
        <v>90</v>
      </c>
      <c r="AW781" s="13" t="s">
        <v>35</v>
      </c>
      <c r="AX781" s="13" t="s">
        <v>74</v>
      </c>
      <c r="AY781" s="157" t="s">
        <v>167</v>
      </c>
    </row>
    <row r="782" spans="2:51" s="13" customFormat="1" ht="11.25">
      <c r="B782" s="156"/>
      <c r="D782" s="150" t="s">
        <v>179</v>
      </c>
      <c r="E782" s="157" t="s">
        <v>19</v>
      </c>
      <c r="F782" s="158" t="s">
        <v>953</v>
      </c>
      <c r="H782" s="159">
        <v>1.14</v>
      </c>
      <c r="I782" s="160"/>
      <c r="L782" s="156"/>
      <c r="M782" s="161"/>
      <c r="T782" s="162"/>
      <c r="AT782" s="157" t="s">
        <v>179</v>
      </c>
      <c r="AU782" s="157" t="s">
        <v>90</v>
      </c>
      <c r="AV782" s="13" t="s">
        <v>90</v>
      </c>
      <c r="AW782" s="13" t="s">
        <v>35</v>
      </c>
      <c r="AX782" s="13" t="s">
        <v>74</v>
      </c>
      <c r="AY782" s="157" t="s">
        <v>167</v>
      </c>
    </row>
    <row r="783" spans="2:51" s="13" customFormat="1" ht="11.25">
      <c r="B783" s="156"/>
      <c r="D783" s="150" t="s">
        <v>179</v>
      </c>
      <c r="E783" s="157" t="s">
        <v>19</v>
      </c>
      <c r="F783" s="158" t="s">
        <v>954</v>
      </c>
      <c r="H783" s="159">
        <v>2.38</v>
      </c>
      <c r="I783" s="160"/>
      <c r="L783" s="156"/>
      <c r="M783" s="161"/>
      <c r="T783" s="162"/>
      <c r="AT783" s="157" t="s">
        <v>179</v>
      </c>
      <c r="AU783" s="157" t="s">
        <v>90</v>
      </c>
      <c r="AV783" s="13" t="s">
        <v>90</v>
      </c>
      <c r="AW783" s="13" t="s">
        <v>35</v>
      </c>
      <c r="AX783" s="13" t="s">
        <v>74</v>
      </c>
      <c r="AY783" s="157" t="s">
        <v>167</v>
      </c>
    </row>
    <row r="784" spans="2:51" s="13" customFormat="1" ht="11.25">
      <c r="B784" s="156"/>
      <c r="D784" s="150" t="s">
        <v>179</v>
      </c>
      <c r="E784" s="157" t="s">
        <v>19</v>
      </c>
      <c r="F784" s="158" t="s">
        <v>955</v>
      </c>
      <c r="H784" s="159">
        <v>21.6</v>
      </c>
      <c r="I784" s="160"/>
      <c r="L784" s="156"/>
      <c r="M784" s="161"/>
      <c r="T784" s="162"/>
      <c r="AT784" s="157" t="s">
        <v>179</v>
      </c>
      <c r="AU784" s="157" t="s">
        <v>90</v>
      </c>
      <c r="AV784" s="13" t="s">
        <v>90</v>
      </c>
      <c r="AW784" s="13" t="s">
        <v>35</v>
      </c>
      <c r="AX784" s="13" t="s">
        <v>74</v>
      </c>
      <c r="AY784" s="157" t="s">
        <v>167</v>
      </c>
    </row>
    <row r="785" spans="2:51" s="13" customFormat="1" ht="11.25">
      <c r="B785" s="156"/>
      <c r="D785" s="150" t="s">
        <v>179</v>
      </c>
      <c r="E785" s="157" t="s">
        <v>19</v>
      </c>
      <c r="F785" s="158" t="s">
        <v>956</v>
      </c>
      <c r="H785" s="159">
        <v>5.4</v>
      </c>
      <c r="I785" s="160"/>
      <c r="L785" s="156"/>
      <c r="M785" s="161"/>
      <c r="T785" s="162"/>
      <c r="AT785" s="157" t="s">
        <v>179</v>
      </c>
      <c r="AU785" s="157" t="s">
        <v>90</v>
      </c>
      <c r="AV785" s="13" t="s">
        <v>90</v>
      </c>
      <c r="AW785" s="13" t="s">
        <v>35</v>
      </c>
      <c r="AX785" s="13" t="s">
        <v>74</v>
      </c>
      <c r="AY785" s="157" t="s">
        <v>167</v>
      </c>
    </row>
    <row r="786" spans="2:51" s="13" customFormat="1" ht="11.25">
      <c r="B786" s="156"/>
      <c r="D786" s="150" t="s">
        <v>179</v>
      </c>
      <c r="E786" s="157" t="s">
        <v>19</v>
      </c>
      <c r="F786" s="158" t="s">
        <v>957</v>
      </c>
      <c r="H786" s="159">
        <v>42</v>
      </c>
      <c r="I786" s="160"/>
      <c r="L786" s="156"/>
      <c r="M786" s="161"/>
      <c r="T786" s="162"/>
      <c r="AT786" s="157" t="s">
        <v>179</v>
      </c>
      <c r="AU786" s="157" t="s">
        <v>90</v>
      </c>
      <c r="AV786" s="13" t="s">
        <v>90</v>
      </c>
      <c r="AW786" s="13" t="s">
        <v>35</v>
      </c>
      <c r="AX786" s="13" t="s">
        <v>74</v>
      </c>
      <c r="AY786" s="157" t="s">
        <v>167</v>
      </c>
    </row>
    <row r="787" spans="2:51" s="13" customFormat="1" ht="11.25">
      <c r="B787" s="156"/>
      <c r="D787" s="150" t="s">
        <v>179</v>
      </c>
      <c r="E787" s="157" t="s">
        <v>19</v>
      </c>
      <c r="F787" s="158" t="s">
        <v>958</v>
      </c>
      <c r="H787" s="159">
        <v>2.23</v>
      </c>
      <c r="I787" s="160"/>
      <c r="L787" s="156"/>
      <c r="M787" s="161"/>
      <c r="T787" s="162"/>
      <c r="AT787" s="157" t="s">
        <v>179</v>
      </c>
      <c r="AU787" s="157" t="s">
        <v>90</v>
      </c>
      <c r="AV787" s="13" t="s">
        <v>90</v>
      </c>
      <c r="AW787" s="13" t="s">
        <v>35</v>
      </c>
      <c r="AX787" s="13" t="s">
        <v>74</v>
      </c>
      <c r="AY787" s="157" t="s">
        <v>167</v>
      </c>
    </row>
    <row r="788" spans="2:51" s="14" customFormat="1" ht="11.25">
      <c r="B788" s="163"/>
      <c r="D788" s="150" t="s">
        <v>179</v>
      </c>
      <c r="E788" s="164" t="s">
        <v>19</v>
      </c>
      <c r="F788" s="165" t="s">
        <v>200</v>
      </c>
      <c r="H788" s="166">
        <v>80.65</v>
      </c>
      <c r="I788" s="167"/>
      <c r="L788" s="163"/>
      <c r="M788" s="168"/>
      <c r="T788" s="169"/>
      <c r="AT788" s="164" t="s">
        <v>179</v>
      </c>
      <c r="AU788" s="164" t="s">
        <v>90</v>
      </c>
      <c r="AV788" s="14" t="s">
        <v>175</v>
      </c>
      <c r="AW788" s="14" t="s">
        <v>35</v>
      </c>
      <c r="AX788" s="14" t="s">
        <v>82</v>
      </c>
      <c r="AY788" s="164" t="s">
        <v>167</v>
      </c>
    </row>
    <row r="789" spans="2:65" s="1" customFormat="1" ht="16.5" customHeight="1">
      <c r="B789" s="33"/>
      <c r="C789" s="180" t="s">
        <v>1288</v>
      </c>
      <c r="D789" s="180" t="s">
        <v>587</v>
      </c>
      <c r="E789" s="181" t="s">
        <v>1289</v>
      </c>
      <c r="F789" s="182" t="s">
        <v>1290</v>
      </c>
      <c r="G789" s="183" t="s">
        <v>368</v>
      </c>
      <c r="H789" s="184">
        <v>80.65</v>
      </c>
      <c r="I789" s="185"/>
      <c r="J789" s="186">
        <f>ROUND(I789*H789,2)</f>
        <v>0</v>
      </c>
      <c r="K789" s="182" t="s">
        <v>19</v>
      </c>
      <c r="L789" s="187"/>
      <c r="M789" s="188" t="s">
        <v>19</v>
      </c>
      <c r="N789" s="189" t="s">
        <v>46</v>
      </c>
      <c r="P789" s="141">
        <f>O789*H789</f>
        <v>0</v>
      </c>
      <c r="Q789" s="141">
        <v>0.001</v>
      </c>
      <c r="R789" s="141">
        <f>Q789*H789</f>
        <v>0.08065000000000001</v>
      </c>
      <c r="S789" s="141">
        <v>0</v>
      </c>
      <c r="T789" s="142">
        <f>S789*H789</f>
        <v>0</v>
      </c>
      <c r="AR789" s="143" t="s">
        <v>437</v>
      </c>
      <c r="AT789" s="143" t="s">
        <v>587</v>
      </c>
      <c r="AU789" s="143" t="s">
        <v>90</v>
      </c>
      <c r="AY789" s="18" t="s">
        <v>167</v>
      </c>
      <c r="BE789" s="144">
        <f>IF(N789="základní",J789,0)</f>
        <v>0</v>
      </c>
      <c r="BF789" s="144">
        <f>IF(N789="snížená",J789,0)</f>
        <v>0</v>
      </c>
      <c r="BG789" s="144">
        <f>IF(N789="zákl. přenesená",J789,0)</f>
        <v>0</v>
      </c>
      <c r="BH789" s="144">
        <f>IF(N789="sníž. přenesená",J789,0)</f>
        <v>0</v>
      </c>
      <c r="BI789" s="144">
        <f>IF(N789="nulová",J789,0)</f>
        <v>0</v>
      </c>
      <c r="BJ789" s="18" t="s">
        <v>90</v>
      </c>
      <c r="BK789" s="144">
        <f>ROUND(I789*H789,2)</f>
        <v>0</v>
      </c>
      <c r="BL789" s="18" t="s">
        <v>309</v>
      </c>
      <c r="BM789" s="143" t="s">
        <v>1291</v>
      </c>
    </row>
    <row r="790" spans="2:65" s="1" customFormat="1" ht="24.2" customHeight="1">
      <c r="B790" s="33"/>
      <c r="C790" s="132" t="s">
        <v>1292</v>
      </c>
      <c r="D790" s="132" t="s">
        <v>170</v>
      </c>
      <c r="E790" s="133" t="s">
        <v>1293</v>
      </c>
      <c r="F790" s="134" t="s">
        <v>1294</v>
      </c>
      <c r="G790" s="135" t="s">
        <v>312</v>
      </c>
      <c r="H790" s="136">
        <v>17</v>
      </c>
      <c r="I790" s="137"/>
      <c r="J790" s="138">
        <f>ROUND(I790*H790,2)</f>
        <v>0</v>
      </c>
      <c r="K790" s="134" t="s">
        <v>19</v>
      </c>
      <c r="L790" s="33"/>
      <c r="M790" s="139" t="s">
        <v>19</v>
      </c>
      <c r="N790" s="140" t="s">
        <v>46</v>
      </c>
      <c r="P790" s="141">
        <f>O790*H790</f>
        <v>0</v>
      </c>
      <c r="Q790" s="141">
        <v>0</v>
      </c>
      <c r="R790" s="141">
        <f>Q790*H790</f>
        <v>0</v>
      </c>
      <c r="S790" s="141">
        <v>0</v>
      </c>
      <c r="T790" s="142">
        <f>S790*H790</f>
        <v>0</v>
      </c>
      <c r="AR790" s="143" t="s">
        <v>309</v>
      </c>
      <c r="AT790" s="143" t="s">
        <v>170</v>
      </c>
      <c r="AU790" s="143" t="s">
        <v>90</v>
      </c>
      <c r="AY790" s="18" t="s">
        <v>167</v>
      </c>
      <c r="BE790" s="144">
        <f>IF(N790="základní",J790,0)</f>
        <v>0</v>
      </c>
      <c r="BF790" s="144">
        <f>IF(N790="snížená",J790,0)</f>
        <v>0</v>
      </c>
      <c r="BG790" s="144">
        <f>IF(N790="zákl. přenesená",J790,0)</f>
        <v>0</v>
      </c>
      <c r="BH790" s="144">
        <f>IF(N790="sníž. přenesená",J790,0)</f>
        <v>0</v>
      </c>
      <c r="BI790" s="144">
        <f>IF(N790="nulová",J790,0)</f>
        <v>0</v>
      </c>
      <c r="BJ790" s="18" t="s">
        <v>90</v>
      </c>
      <c r="BK790" s="144">
        <f>ROUND(I790*H790,2)</f>
        <v>0</v>
      </c>
      <c r="BL790" s="18" t="s">
        <v>309</v>
      </c>
      <c r="BM790" s="143" t="s">
        <v>1295</v>
      </c>
    </row>
    <row r="791" spans="2:51" s="12" customFormat="1" ht="11.25">
      <c r="B791" s="149"/>
      <c r="D791" s="150" t="s">
        <v>179</v>
      </c>
      <c r="E791" s="151" t="s">
        <v>19</v>
      </c>
      <c r="F791" s="152" t="s">
        <v>1296</v>
      </c>
      <c r="H791" s="151" t="s">
        <v>19</v>
      </c>
      <c r="I791" s="153"/>
      <c r="L791" s="149"/>
      <c r="M791" s="154"/>
      <c r="T791" s="155"/>
      <c r="AT791" s="151" t="s">
        <v>179</v>
      </c>
      <c r="AU791" s="151" t="s">
        <v>90</v>
      </c>
      <c r="AV791" s="12" t="s">
        <v>82</v>
      </c>
      <c r="AW791" s="12" t="s">
        <v>35</v>
      </c>
      <c r="AX791" s="12" t="s">
        <v>74</v>
      </c>
      <c r="AY791" s="151" t="s">
        <v>167</v>
      </c>
    </row>
    <row r="792" spans="2:51" s="13" customFormat="1" ht="11.25">
      <c r="B792" s="156"/>
      <c r="D792" s="150" t="s">
        <v>179</v>
      </c>
      <c r="E792" s="157" t="s">
        <v>19</v>
      </c>
      <c r="F792" s="158" t="s">
        <v>1297</v>
      </c>
      <c r="H792" s="159">
        <v>6</v>
      </c>
      <c r="I792" s="160"/>
      <c r="L792" s="156"/>
      <c r="M792" s="161"/>
      <c r="T792" s="162"/>
      <c r="AT792" s="157" t="s">
        <v>179</v>
      </c>
      <c r="AU792" s="157" t="s">
        <v>90</v>
      </c>
      <c r="AV792" s="13" t="s">
        <v>90</v>
      </c>
      <c r="AW792" s="13" t="s">
        <v>35</v>
      </c>
      <c r="AX792" s="13" t="s">
        <v>74</v>
      </c>
      <c r="AY792" s="157" t="s">
        <v>167</v>
      </c>
    </row>
    <row r="793" spans="2:51" s="13" customFormat="1" ht="11.25">
      <c r="B793" s="156"/>
      <c r="D793" s="150" t="s">
        <v>179</v>
      </c>
      <c r="E793" s="157" t="s">
        <v>19</v>
      </c>
      <c r="F793" s="158" t="s">
        <v>1298</v>
      </c>
      <c r="H793" s="159">
        <v>11</v>
      </c>
      <c r="I793" s="160"/>
      <c r="L793" s="156"/>
      <c r="M793" s="161"/>
      <c r="T793" s="162"/>
      <c r="AT793" s="157" t="s">
        <v>179</v>
      </c>
      <c r="AU793" s="157" t="s">
        <v>90</v>
      </c>
      <c r="AV793" s="13" t="s">
        <v>90</v>
      </c>
      <c r="AW793" s="13" t="s">
        <v>35</v>
      </c>
      <c r="AX793" s="13" t="s">
        <v>74</v>
      </c>
      <c r="AY793" s="157" t="s">
        <v>167</v>
      </c>
    </row>
    <row r="794" spans="2:51" s="14" customFormat="1" ht="11.25">
      <c r="B794" s="163"/>
      <c r="D794" s="150" t="s">
        <v>179</v>
      </c>
      <c r="E794" s="164" t="s">
        <v>19</v>
      </c>
      <c r="F794" s="165" t="s">
        <v>200</v>
      </c>
      <c r="H794" s="166">
        <v>17</v>
      </c>
      <c r="I794" s="167"/>
      <c r="L794" s="163"/>
      <c r="M794" s="168"/>
      <c r="T794" s="169"/>
      <c r="AT794" s="164" t="s">
        <v>179</v>
      </c>
      <c r="AU794" s="164" t="s">
        <v>90</v>
      </c>
      <c r="AV794" s="14" t="s">
        <v>175</v>
      </c>
      <c r="AW794" s="14" t="s">
        <v>35</v>
      </c>
      <c r="AX794" s="14" t="s">
        <v>82</v>
      </c>
      <c r="AY794" s="164" t="s">
        <v>167</v>
      </c>
    </row>
    <row r="795" spans="2:65" s="1" customFormat="1" ht="24.2" customHeight="1">
      <c r="B795" s="33"/>
      <c r="C795" s="132" t="s">
        <v>1299</v>
      </c>
      <c r="D795" s="132" t="s">
        <v>170</v>
      </c>
      <c r="E795" s="133" t="s">
        <v>1300</v>
      </c>
      <c r="F795" s="134" t="s">
        <v>1301</v>
      </c>
      <c r="G795" s="135" t="s">
        <v>312</v>
      </c>
      <c r="H795" s="136">
        <v>1</v>
      </c>
      <c r="I795" s="137"/>
      <c r="J795" s="138">
        <f>ROUND(I795*H795,2)</f>
        <v>0</v>
      </c>
      <c r="K795" s="134" t="s">
        <v>19</v>
      </c>
      <c r="L795" s="33"/>
      <c r="M795" s="139" t="s">
        <v>19</v>
      </c>
      <c r="N795" s="140" t="s">
        <v>46</v>
      </c>
      <c r="P795" s="141">
        <f>O795*H795</f>
        <v>0</v>
      </c>
      <c r="Q795" s="141">
        <v>0</v>
      </c>
      <c r="R795" s="141">
        <f>Q795*H795</f>
        <v>0</v>
      </c>
      <c r="S795" s="141">
        <v>0</v>
      </c>
      <c r="T795" s="142">
        <f>S795*H795</f>
        <v>0</v>
      </c>
      <c r="AR795" s="143" t="s">
        <v>309</v>
      </c>
      <c r="AT795" s="143" t="s">
        <v>170</v>
      </c>
      <c r="AU795" s="143" t="s">
        <v>90</v>
      </c>
      <c r="AY795" s="18" t="s">
        <v>167</v>
      </c>
      <c r="BE795" s="144">
        <f>IF(N795="základní",J795,0)</f>
        <v>0</v>
      </c>
      <c r="BF795" s="144">
        <f>IF(N795="snížená",J795,0)</f>
        <v>0</v>
      </c>
      <c r="BG795" s="144">
        <f>IF(N795="zákl. přenesená",J795,0)</f>
        <v>0</v>
      </c>
      <c r="BH795" s="144">
        <f>IF(N795="sníž. přenesená",J795,0)</f>
        <v>0</v>
      </c>
      <c r="BI795" s="144">
        <f>IF(N795="nulová",J795,0)</f>
        <v>0</v>
      </c>
      <c r="BJ795" s="18" t="s">
        <v>90</v>
      </c>
      <c r="BK795" s="144">
        <f>ROUND(I795*H795,2)</f>
        <v>0</v>
      </c>
      <c r="BL795" s="18" t="s">
        <v>309</v>
      </c>
      <c r="BM795" s="143" t="s">
        <v>1302</v>
      </c>
    </row>
    <row r="796" spans="2:51" s="12" customFormat="1" ht="11.25">
      <c r="B796" s="149"/>
      <c r="D796" s="150" t="s">
        <v>179</v>
      </c>
      <c r="E796" s="151" t="s">
        <v>19</v>
      </c>
      <c r="F796" s="152" t="s">
        <v>1296</v>
      </c>
      <c r="H796" s="151" t="s">
        <v>19</v>
      </c>
      <c r="I796" s="153"/>
      <c r="L796" s="149"/>
      <c r="M796" s="154"/>
      <c r="T796" s="155"/>
      <c r="AT796" s="151" t="s">
        <v>179</v>
      </c>
      <c r="AU796" s="151" t="s">
        <v>90</v>
      </c>
      <c r="AV796" s="12" t="s">
        <v>82</v>
      </c>
      <c r="AW796" s="12" t="s">
        <v>35</v>
      </c>
      <c r="AX796" s="12" t="s">
        <v>74</v>
      </c>
      <c r="AY796" s="151" t="s">
        <v>167</v>
      </c>
    </row>
    <row r="797" spans="2:51" s="13" customFormat="1" ht="11.25">
      <c r="B797" s="156"/>
      <c r="D797" s="150" t="s">
        <v>179</v>
      </c>
      <c r="E797" s="157" t="s">
        <v>19</v>
      </c>
      <c r="F797" s="158" t="s">
        <v>1303</v>
      </c>
      <c r="H797" s="159">
        <v>1</v>
      </c>
      <c r="I797" s="160"/>
      <c r="L797" s="156"/>
      <c r="M797" s="161"/>
      <c r="T797" s="162"/>
      <c r="AT797" s="157" t="s">
        <v>179</v>
      </c>
      <c r="AU797" s="157" t="s">
        <v>90</v>
      </c>
      <c r="AV797" s="13" t="s">
        <v>90</v>
      </c>
      <c r="AW797" s="13" t="s">
        <v>35</v>
      </c>
      <c r="AX797" s="13" t="s">
        <v>74</v>
      </c>
      <c r="AY797" s="157" t="s">
        <v>167</v>
      </c>
    </row>
    <row r="798" spans="2:51" s="14" customFormat="1" ht="11.25">
      <c r="B798" s="163"/>
      <c r="D798" s="150" t="s">
        <v>179</v>
      </c>
      <c r="E798" s="164" t="s">
        <v>19</v>
      </c>
      <c r="F798" s="165" t="s">
        <v>200</v>
      </c>
      <c r="H798" s="166">
        <v>1</v>
      </c>
      <c r="I798" s="167"/>
      <c r="L798" s="163"/>
      <c r="M798" s="168"/>
      <c r="T798" s="169"/>
      <c r="AT798" s="164" t="s">
        <v>179</v>
      </c>
      <c r="AU798" s="164" t="s">
        <v>90</v>
      </c>
      <c r="AV798" s="14" t="s">
        <v>175</v>
      </c>
      <c r="AW798" s="14" t="s">
        <v>35</v>
      </c>
      <c r="AX798" s="14" t="s">
        <v>82</v>
      </c>
      <c r="AY798" s="164" t="s">
        <v>167</v>
      </c>
    </row>
    <row r="799" spans="2:65" s="1" customFormat="1" ht="24.2" customHeight="1">
      <c r="B799" s="33"/>
      <c r="C799" s="132" t="s">
        <v>1304</v>
      </c>
      <c r="D799" s="132" t="s">
        <v>170</v>
      </c>
      <c r="E799" s="133" t="s">
        <v>1305</v>
      </c>
      <c r="F799" s="134" t="s">
        <v>1294</v>
      </c>
      <c r="G799" s="135" t="s">
        <v>312</v>
      </c>
      <c r="H799" s="136">
        <v>2</v>
      </c>
      <c r="I799" s="137"/>
      <c r="J799" s="138">
        <f>ROUND(I799*H799,2)</f>
        <v>0</v>
      </c>
      <c r="K799" s="134" t="s">
        <v>19</v>
      </c>
      <c r="L799" s="33"/>
      <c r="M799" s="139" t="s">
        <v>19</v>
      </c>
      <c r="N799" s="140" t="s">
        <v>46</v>
      </c>
      <c r="P799" s="141">
        <f>O799*H799</f>
        <v>0</v>
      </c>
      <c r="Q799" s="141">
        <v>0</v>
      </c>
      <c r="R799" s="141">
        <f>Q799*H799</f>
        <v>0</v>
      </c>
      <c r="S799" s="141">
        <v>0</v>
      </c>
      <c r="T799" s="142">
        <f>S799*H799</f>
        <v>0</v>
      </c>
      <c r="AR799" s="143" t="s">
        <v>309</v>
      </c>
      <c r="AT799" s="143" t="s">
        <v>170</v>
      </c>
      <c r="AU799" s="143" t="s">
        <v>90</v>
      </c>
      <c r="AY799" s="18" t="s">
        <v>167</v>
      </c>
      <c r="BE799" s="144">
        <f>IF(N799="základní",J799,0)</f>
        <v>0</v>
      </c>
      <c r="BF799" s="144">
        <f>IF(N799="snížená",J799,0)</f>
        <v>0</v>
      </c>
      <c r="BG799" s="144">
        <f>IF(N799="zákl. přenesená",J799,0)</f>
        <v>0</v>
      </c>
      <c r="BH799" s="144">
        <f>IF(N799="sníž. přenesená",J799,0)</f>
        <v>0</v>
      </c>
      <c r="BI799" s="144">
        <f>IF(N799="nulová",J799,0)</f>
        <v>0</v>
      </c>
      <c r="BJ799" s="18" t="s">
        <v>90</v>
      </c>
      <c r="BK799" s="144">
        <f>ROUND(I799*H799,2)</f>
        <v>0</v>
      </c>
      <c r="BL799" s="18" t="s">
        <v>309</v>
      </c>
      <c r="BM799" s="143" t="s">
        <v>1306</v>
      </c>
    </row>
    <row r="800" spans="2:51" s="12" customFormat="1" ht="11.25">
      <c r="B800" s="149"/>
      <c r="D800" s="150" t="s">
        <v>179</v>
      </c>
      <c r="E800" s="151" t="s">
        <v>19</v>
      </c>
      <c r="F800" s="152" t="s">
        <v>1296</v>
      </c>
      <c r="H800" s="151" t="s">
        <v>19</v>
      </c>
      <c r="I800" s="153"/>
      <c r="L800" s="149"/>
      <c r="M800" s="154"/>
      <c r="T800" s="155"/>
      <c r="AT800" s="151" t="s">
        <v>179</v>
      </c>
      <c r="AU800" s="151" t="s">
        <v>90</v>
      </c>
      <c r="AV800" s="12" t="s">
        <v>82</v>
      </c>
      <c r="AW800" s="12" t="s">
        <v>35</v>
      </c>
      <c r="AX800" s="12" t="s">
        <v>74</v>
      </c>
      <c r="AY800" s="151" t="s">
        <v>167</v>
      </c>
    </row>
    <row r="801" spans="2:51" s="13" customFormat="1" ht="11.25">
      <c r="B801" s="156"/>
      <c r="D801" s="150" t="s">
        <v>179</v>
      </c>
      <c r="E801" s="157" t="s">
        <v>19</v>
      </c>
      <c r="F801" s="158" t="s">
        <v>1307</v>
      </c>
      <c r="H801" s="159">
        <v>1</v>
      </c>
      <c r="I801" s="160"/>
      <c r="L801" s="156"/>
      <c r="M801" s="161"/>
      <c r="T801" s="162"/>
      <c r="AT801" s="157" t="s">
        <v>179</v>
      </c>
      <c r="AU801" s="157" t="s">
        <v>90</v>
      </c>
      <c r="AV801" s="13" t="s">
        <v>90</v>
      </c>
      <c r="AW801" s="13" t="s">
        <v>35</v>
      </c>
      <c r="AX801" s="13" t="s">
        <v>74</v>
      </c>
      <c r="AY801" s="157" t="s">
        <v>167</v>
      </c>
    </row>
    <row r="802" spans="2:51" s="13" customFormat="1" ht="11.25">
      <c r="B802" s="156"/>
      <c r="D802" s="150" t="s">
        <v>179</v>
      </c>
      <c r="E802" s="157" t="s">
        <v>19</v>
      </c>
      <c r="F802" s="158" t="s">
        <v>1308</v>
      </c>
      <c r="H802" s="159">
        <v>1</v>
      </c>
      <c r="I802" s="160"/>
      <c r="L802" s="156"/>
      <c r="M802" s="161"/>
      <c r="T802" s="162"/>
      <c r="AT802" s="157" t="s">
        <v>179</v>
      </c>
      <c r="AU802" s="157" t="s">
        <v>90</v>
      </c>
      <c r="AV802" s="13" t="s">
        <v>90</v>
      </c>
      <c r="AW802" s="13" t="s">
        <v>35</v>
      </c>
      <c r="AX802" s="13" t="s">
        <v>74</v>
      </c>
      <c r="AY802" s="157" t="s">
        <v>167</v>
      </c>
    </row>
    <row r="803" spans="2:51" s="14" customFormat="1" ht="11.25">
      <c r="B803" s="163"/>
      <c r="D803" s="150" t="s">
        <v>179</v>
      </c>
      <c r="E803" s="164" t="s">
        <v>19</v>
      </c>
      <c r="F803" s="165" t="s">
        <v>200</v>
      </c>
      <c r="H803" s="166">
        <v>2</v>
      </c>
      <c r="I803" s="167"/>
      <c r="L803" s="163"/>
      <c r="M803" s="168"/>
      <c r="T803" s="169"/>
      <c r="AT803" s="164" t="s">
        <v>179</v>
      </c>
      <c r="AU803" s="164" t="s">
        <v>90</v>
      </c>
      <c r="AV803" s="14" t="s">
        <v>175</v>
      </c>
      <c r="AW803" s="14" t="s">
        <v>35</v>
      </c>
      <c r="AX803" s="14" t="s">
        <v>82</v>
      </c>
      <c r="AY803" s="164" t="s">
        <v>167</v>
      </c>
    </row>
    <row r="804" spans="2:65" s="1" customFormat="1" ht="24.2" customHeight="1">
      <c r="B804" s="33"/>
      <c r="C804" s="132" t="s">
        <v>1309</v>
      </c>
      <c r="D804" s="132" t="s">
        <v>170</v>
      </c>
      <c r="E804" s="133" t="s">
        <v>1310</v>
      </c>
      <c r="F804" s="134" t="s">
        <v>1311</v>
      </c>
      <c r="G804" s="135" t="s">
        <v>312</v>
      </c>
      <c r="H804" s="136">
        <v>19</v>
      </c>
      <c r="I804" s="137"/>
      <c r="J804" s="138">
        <f>ROUND(I804*H804,2)</f>
        <v>0</v>
      </c>
      <c r="K804" s="134" t="s">
        <v>19</v>
      </c>
      <c r="L804" s="33"/>
      <c r="M804" s="139" t="s">
        <v>19</v>
      </c>
      <c r="N804" s="140" t="s">
        <v>46</v>
      </c>
      <c r="P804" s="141">
        <f>O804*H804</f>
        <v>0</v>
      </c>
      <c r="Q804" s="141">
        <v>0</v>
      </c>
      <c r="R804" s="141">
        <f>Q804*H804</f>
        <v>0</v>
      </c>
      <c r="S804" s="141">
        <v>0</v>
      </c>
      <c r="T804" s="142">
        <f>S804*H804</f>
        <v>0</v>
      </c>
      <c r="AR804" s="143" t="s">
        <v>309</v>
      </c>
      <c r="AT804" s="143" t="s">
        <v>170</v>
      </c>
      <c r="AU804" s="143" t="s">
        <v>90</v>
      </c>
      <c r="AY804" s="18" t="s">
        <v>167</v>
      </c>
      <c r="BE804" s="144">
        <f>IF(N804="základní",J804,0)</f>
        <v>0</v>
      </c>
      <c r="BF804" s="144">
        <f>IF(N804="snížená",J804,0)</f>
        <v>0</v>
      </c>
      <c r="BG804" s="144">
        <f>IF(N804="zákl. přenesená",J804,0)</f>
        <v>0</v>
      </c>
      <c r="BH804" s="144">
        <f>IF(N804="sníž. přenesená",J804,0)</f>
        <v>0</v>
      </c>
      <c r="BI804" s="144">
        <f>IF(N804="nulová",J804,0)</f>
        <v>0</v>
      </c>
      <c r="BJ804" s="18" t="s">
        <v>90</v>
      </c>
      <c r="BK804" s="144">
        <f>ROUND(I804*H804,2)</f>
        <v>0</v>
      </c>
      <c r="BL804" s="18" t="s">
        <v>309</v>
      </c>
      <c r="BM804" s="143" t="s">
        <v>1312</v>
      </c>
    </row>
    <row r="805" spans="2:51" s="12" customFormat="1" ht="11.25">
      <c r="B805" s="149"/>
      <c r="D805" s="150" t="s">
        <v>179</v>
      </c>
      <c r="E805" s="151" t="s">
        <v>19</v>
      </c>
      <c r="F805" s="152" t="s">
        <v>1296</v>
      </c>
      <c r="H805" s="151" t="s">
        <v>19</v>
      </c>
      <c r="I805" s="153"/>
      <c r="L805" s="149"/>
      <c r="M805" s="154"/>
      <c r="T805" s="155"/>
      <c r="AT805" s="151" t="s">
        <v>179</v>
      </c>
      <c r="AU805" s="151" t="s">
        <v>90</v>
      </c>
      <c r="AV805" s="12" t="s">
        <v>82</v>
      </c>
      <c r="AW805" s="12" t="s">
        <v>35</v>
      </c>
      <c r="AX805" s="12" t="s">
        <v>74</v>
      </c>
      <c r="AY805" s="151" t="s">
        <v>167</v>
      </c>
    </row>
    <row r="806" spans="2:51" s="13" customFormat="1" ht="11.25">
      <c r="B806" s="156"/>
      <c r="D806" s="150" t="s">
        <v>179</v>
      </c>
      <c r="E806" s="157" t="s">
        <v>19</v>
      </c>
      <c r="F806" s="158" t="s">
        <v>1313</v>
      </c>
      <c r="H806" s="159">
        <v>8</v>
      </c>
      <c r="I806" s="160"/>
      <c r="L806" s="156"/>
      <c r="M806" s="161"/>
      <c r="T806" s="162"/>
      <c r="AT806" s="157" t="s">
        <v>179</v>
      </c>
      <c r="AU806" s="157" t="s">
        <v>90</v>
      </c>
      <c r="AV806" s="13" t="s">
        <v>90</v>
      </c>
      <c r="AW806" s="13" t="s">
        <v>35</v>
      </c>
      <c r="AX806" s="13" t="s">
        <v>74</v>
      </c>
      <c r="AY806" s="157" t="s">
        <v>167</v>
      </c>
    </row>
    <row r="807" spans="2:51" s="13" customFormat="1" ht="11.25">
      <c r="B807" s="156"/>
      <c r="D807" s="150" t="s">
        <v>179</v>
      </c>
      <c r="E807" s="157" t="s">
        <v>19</v>
      </c>
      <c r="F807" s="158" t="s">
        <v>1314</v>
      </c>
      <c r="H807" s="159">
        <v>11</v>
      </c>
      <c r="I807" s="160"/>
      <c r="L807" s="156"/>
      <c r="M807" s="161"/>
      <c r="T807" s="162"/>
      <c r="AT807" s="157" t="s">
        <v>179</v>
      </c>
      <c r="AU807" s="157" t="s">
        <v>90</v>
      </c>
      <c r="AV807" s="13" t="s">
        <v>90</v>
      </c>
      <c r="AW807" s="13" t="s">
        <v>35</v>
      </c>
      <c r="AX807" s="13" t="s">
        <v>74</v>
      </c>
      <c r="AY807" s="157" t="s">
        <v>167</v>
      </c>
    </row>
    <row r="808" spans="2:51" s="14" customFormat="1" ht="11.25">
      <c r="B808" s="163"/>
      <c r="D808" s="150" t="s">
        <v>179</v>
      </c>
      <c r="E808" s="164" t="s">
        <v>19</v>
      </c>
      <c r="F808" s="165" t="s">
        <v>200</v>
      </c>
      <c r="H808" s="166">
        <v>19</v>
      </c>
      <c r="I808" s="167"/>
      <c r="L808" s="163"/>
      <c r="M808" s="168"/>
      <c r="T808" s="169"/>
      <c r="AT808" s="164" t="s">
        <v>179</v>
      </c>
      <c r="AU808" s="164" t="s">
        <v>90</v>
      </c>
      <c r="AV808" s="14" t="s">
        <v>175</v>
      </c>
      <c r="AW808" s="14" t="s">
        <v>35</v>
      </c>
      <c r="AX808" s="14" t="s">
        <v>82</v>
      </c>
      <c r="AY808" s="164" t="s">
        <v>167</v>
      </c>
    </row>
    <row r="809" spans="2:65" s="1" customFormat="1" ht="24.2" customHeight="1">
      <c r="B809" s="33"/>
      <c r="C809" s="132" t="s">
        <v>1315</v>
      </c>
      <c r="D809" s="132" t="s">
        <v>170</v>
      </c>
      <c r="E809" s="133" t="s">
        <v>1316</v>
      </c>
      <c r="F809" s="134" t="s">
        <v>1311</v>
      </c>
      <c r="G809" s="135" t="s">
        <v>312</v>
      </c>
      <c r="H809" s="136">
        <v>1</v>
      </c>
      <c r="I809" s="137"/>
      <c r="J809" s="138">
        <f>ROUND(I809*H809,2)</f>
        <v>0</v>
      </c>
      <c r="K809" s="134" t="s">
        <v>19</v>
      </c>
      <c r="L809" s="33"/>
      <c r="M809" s="139" t="s">
        <v>19</v>
      </c>
      <c r="N809" s="140" t="s">
        <v>46</v>
      </c>
      <c r="P809" s="141">
        <f>O809*H809</f>
        <v>0</v>
      </c>
      <c r="Q809" s="141">
        <v>0</v>
      </c>
      <c r="R809" s="141">
        <f>Q809*H809</f>
        <v>0</v>
      </c>
      <c r="S809" s="141">
        <v>0</v>
      </c>
      <c r="T809" s="142">
        <f>S809*H809</f>
        <v>0</v>
      </c>
      <c r="AR809" s="143" t="s">
        <v>309</v>
      </c>
      <c r="AT809" s="143" t="s">
        <v>170</v>
      </c>
      <c r="AU809" s="143" t="s">
        <v>90</v>
      </c>
      <c r="AY809" s="18" t="s">
        <v>167</v>
      </c>
      <c r="BE809" s="144">
        <f>IF(N809="základní",J809,0)</f>
        <v>0</v>
      </c>
      <c r="BF809" s="144">
        <f>IF(N809="snížená",J809,0)</f>
        <v>0</v>
      </c>
      <c r="BG809" s="144">
        <f>IF(N809="zákl. přenesená",J809,0)</f>
        <v>0</v>
      </c>
      <c r="BH809" s="144">
        <f>IF(N809="sníž. přenesená",J809,0)</f>
        <v>0</v>
      </c>
      <c r="BI809" s="144">
        <f>IF(N809="nulová",J809,0)</f>
        <v>0</v>
      </c>
      <c r="BJ809" s="18" t="s">
        <v>90</v>
      </c>
      <c r="BK809" s="144">
        <f>ROUND(I809*H809,2)</f>
        <v>0</v>
      </c>
      <c r="BL809" s="18" t="s">
        <v>309</v>
      </c>
      <c r="BM809" s="143" t="s">
        <v>1317</v>
      </c>
    </row>
    <row r="810" spans="2:51" s="12" customFormat="1" ht="11.25">
      <c r="B810" s="149"/>
      <c r="D810" s="150" t="s">
        <v>179</v>
      </c>
      <c r="E810" s="151" t="s">
        <v>19</v>
      </c>
      <c r="F810" s="152" t="s">
        <v>1296</v>
      </c>
      <c r="H810" s="151" t="s">
        <v>19</v>
      </c>
      <c r="I810" s="153"/>
      <c r="L810" s="149"/>
      <c r="M810" s="154"/>
      <c r="T810" s="155"/>
      <c r="AT810" s="151" t="s">
        <v>179</v>
      </c>
      <c r="AU810" s="151" t="s">
        <v>90</v>
      </c>
      <c r="AV810" s="12" t="s">
        <v>82</v>
      </c>
      <c r="AW810" s="12" t="s">
        <v>35</v>
      </c>
      <c r="AX810" s="12" t="s">
        <v>74</v>
      </c>
      <c r="AY810" s="151" t="s">
        <v>167</v>
      </c>
    </row>
    <row r="811" spans="2:51" s="13" customFormat="1" ht="11.25">
      <c r="B811" s="156"/>
      <c r="D811" s="150" t="s">
        <v>179</v>
      </c>
      <c r="E811" s="157" t="s">
        <v>19</v>
      </c>
      <c r="F811" s="158" t="s">
        <v>1318</v>
      </c>
      <c r="H811" s="159">
        <v>1</v>
      </c>
      <c r="I811" s="160"/>
      <c r="L811" s="156"/>
      <c r="M811" s="161"/>
      <c r="T811" s="162"/>
      <c r="AT811" s="157" t="s">
        <v>179</v>
      </c>
      <c r="AU811" s="157" t="s">
        <v>90</v>
      </c>
      <c r="AV811" s="13" t="s">
        <v>90</v>
      </c>
      <c r="AW811" s="13" t="s">
        <v>35</v>
      </c>
      <c r="AX811" s="13" t="s">
        <v>74</v>
      </c>
      <c r="AY811" s="157" t="s">
        <v>167</v>
      </c>
    </row>
    <row r="812" spans="2:51" s="14" customFormat="1" ht="11.25">
      <c r="B812" s="163"/>
      <c r="D812" s="150" t="s">
        <v>179</v>
      </c>
      <c r="E812" s="164" t="s">
        <v>19</v>
      </c>
      <c r="F812" s="165" t="s">
        <v>200</v>
      </c>
      <c r="H812" s="166">
        <v>1</v>
      </c>
      <c r="I812" s="167"/>
      <c r="L812" s="163"/>
      <c r="M812" s="168"/>
      <c r="T812" s="169"/>
      <c r="AT812" s="164" t="s">
        <v>179</v>
      </c>
      <c r="AU812" s="164" t="s">
        <v>90</v>
      </c>
      <c r="AV812" s="14" t="s">
        <v>175</v>
      </c>
      <c r="AW812" s="14" t="s">
        <v>35</v>
      </c>
      <c r="AX812" s="14" t="s">
        <v>82</v>
      </c>
      <c r="AY812" s="164" t="s">
        <v>167</v>
      </c>
    </row>
    <row r="813" spans="2:65" s="1" customFormat="1" ht="33" customHeight="1">
      <c r="B813" s="33"/>
      <c r="C813" s="132" t="s">
        <v>1319</v>
      </c>
      <c r="D813" s="132" t="s">
        <v>170</v>
      </c>
      <c r="E813" s="133" t="s">
        <v>1320</v>
      </c>
      <c r="F813" s="134" t="s">
        <v>1321</v>
      </c>
      <c r="G813" s="135" t="s">
        <v>312</v>
      </c>
      <c r="H813" s="136">
        <v>21</v>
      </c>
      <c r="I813" s="137"/>
      <c r="J813" s="138">
        <f>ROUND(I813*H813,2)</f>
        <v>0</v>
      </c>
      <c r="K813" s="134" t="s">
        <v>19</v>
      </c>
      <c r="L813" s="33"/>
      <c r="M813" s="139" t="s">
        <v>19</v>
      </c>
      <c r="N813" s="140" t="s">
        <v>46</v>
      </c>
      <c r="P813" s="141">
        <f>O813*H813</f>
        <v>0</v>
      </c>
      <c r="Q813" s="141">
        <v>0</v>
      </c>
      <c r="R813" s="141">
        <f>Q813*H813</f>
        <v>0</v>
      </c>
      <c r="S813" s="141">
        <v>0</v>
      </c>
      <c r="T813" s="142">
        <f>S813*H813</f>
        <v>0</v>
      </c>
      <c r="AR813" s="143" t="s">
        <v>309</v>
      </c>
      <c r="AT813" s="143" t="s">
        <v>170</v>
      </c>
      <c r="AU813" s="143" t="s">
        <v>90</v>
      </c>
      <c r="AY813" s="18" t="s">
        <v>167</v>
      </c>
      <c r="BE813" s="144">
        <f>IF(N813="základní",J813,0)</f>
        <v>0</v>
      </c>
      <c r="BF813" s="144">
        <f>IF(N813="snížená",J813,0)</f>
        <v>0</v>
      </c>
      <c r="BG813" s="144">
        <f>IF(N813="zákl. přenesená",J813,0)</f>
        <v>0</v>
      </c>
      <c r="BH813" s="144">
        <f>IF(N813="sníž. přenesená",J813,0)</f>
        <v>0</v>
      </c>
      <c r="BI813" s="144">
        <f>IF(N813="nulová",J813,0)</f>
        <v>0</v>
      </c>
      <c r="BJ813" s="18" t="s">
        <v>90</v>
      </c>
      <c r="BK813" s="144">
        <f>ROUND(I813*H813,2)</f>
        <v>0</v>
      </c>
      <c r="BL813" s="18" t="s">
        <v>309</v>
      </c>
      <c r="BM813" s="143" t="s">
        <v>1322</v>
      </c>
    </row>
    <row r="814" spans="2:51" s="12" customFormat="1" ht="11.25">
      <c r="B814" s="149"/>
      <c r="D814" s="150" t="s">
        <v>179</v>
      </c>
      <c r="E814" s="151" t="s">
        <v>19</v>
      </c>
      <c r="F814" s="152" t="s">
        <v>1296</v>
      </c>
      <c r="H814" s="151" t="s">
        <v>19</v>
      </c>
      <c r="I814" s="153"/>
      <c r="L814" s="149"/>
      <c r="M814" s="154"/>
      <c r="T814" s="155"/>
      <c r="AT814" s="151" t="s">
        <v>179</v>
      </c>
      <c r="AU814" s="151" t="s">
        <v>90</v>
      </c>
      <c r="AV814" s="12" t="s">
        <v>82</v>
      </c>
      <c r="AW814" s="12" t="s">
        <v>35</v>
      </c>
      <c r="AX814" s="12" t="s">
        <v>74</v>
      </c>
      <c r="AY814" s="151" t="s">
        <v>167</v>
      </c>
    </row>
    <row r="815" spans="2:51" s="13" customFormat="1" ht="11.25">
      <c r="B815" s="156"/>
      <c r="D815" s="150" t="s">
        <v>179</v>
      </c>
      <c r="E815" s="157" t="s">
        <v>19</v>
      </c>
      <c r="F815" s="158" t="s">
        <v>1323</v>
      </c>
      <c r="H815" s="159">
        <v>11</v>
      </c>
      <c r="I815" s="160"/>
      <c r="L815" s="156"/>
      <c r="M815" s="161"/>
      <c r="T815" s="162"/>
      <c r="AT815" s="157" t="s">
        <v>179</v>
      </c>
      <c r="AU815" s="157" t="s">
        <v>90</v>
      </c>
      <c r="AV815" s="13" t="s">
        <v>90</v>
      </c>
      <c r="AW815" s="13" t="s">
        <v>35</v>
      </c>
      <c r="AX815" s="13" t="s">
        <v>74</v>
      </c>
      <c r="AY815" s="157" t="s">
        <v>167</v>
      </c>
    </row>
    <row r="816" spans="2:51" s="13" customFormat="1" ht="11.25">
      <c r="B816" s="156"/>
      <c r="D816" s="150" t="s">
        <v>179</v>
      </c>
      <c r="E816" s="157" t="s">
        <v>19</v>
      </c>
      <c r="F816" s="158" t="s">
        <v>1324</v>
      </c>
      <c r="H816" s="159">
        <v>10</v>
      </c>
      <c r="I816" s="160"/>
      <c r="L816" s="156"/>
      <c r="M816" s="161"/>
      <c r="T816" s="162"/>
      <c r="AT816" s="157" t="s">
        <v>179</v>
      </c>
      <c r="AU816" s="157" t="s">
        <v>90</v>
      </c>
      <c r="AV816" s="13" t="s">
        <v>90</v>
      </c>
      <c r="AW816" s="13" t="s">
        <v>35</v>
      </c>
      <c r="AX816" s="13" t="s">
        <v>74</v>
      </c>
      <c r="AY816" s="157" t="s">
        <v>167</v>
      </c>
    </row>
    <row r="817" spans="2:51" s="14" customFormat="1" ht="11.25">
      <c r="B817" s="163"/>
      <c r="D817" s="150" t="s">
        <v>179</v>
      </c>
      <c r="E817" s="164" t="s">
        <v>19</v>
      </c>
      <c r="F817" s="165" t="s">
        <v>200</v>
      </c>
      <c r="H817" s="166">
        <v>21</v>
      </c>
      <c r="I817" s="167"/>
      <c r="L817" s="163"/>
      <c r="M817" s="168"/>
      <c r="T817" s="169"/>
      <c r="AT817" s="164" t="s">
        <v>179</v>
      </c>
      <c r="AU817" s="164" t="s">
        <v>90</v>
      </c>
      <c r="AV817" s="14" t="s">
        <v>175</v>
      </c>
      <c r="AW817" s="14" t="s">
        <v>35</v>
      </c>
      <c r="AX817" s="14" t="s">
        <v>82</v>
      </c>
      <c r="AY817" s="164" t="s">
        <v>167</v>
      </c>
    </row>
    <row r="818" spans="2:65" s="1" customFormat="1" ht="24.2" customHeight="1">
      <c r="B818" s="33"/>
      <c r="C818" s="132" t="s">
        <v>1325</v>
      </c>
      <c r="D818" s="132" t="s">
        <v>170</v>
      </c>
      <c r="E818" s="133" t="s">
        <v>1326</v>
      </c>
      <c r="F818" s="134" t="s">
        <v>1327</v>
      </c>
      <c r="G818" s="135" t="s">
        <v>312</v>
      </c>
      <c r="H818" s="136">
        <v>2</v>
      </c>
      <c r="I818" s="137"/>
      <c r="J818" s="138">
        <f>ROUND(I818*H818,2)</f>
        <v>0</v>
      </c>
      <c r="K818" s="134" t="s">
        <v>19</v>
      </c>
      <c r="L818" s="33"/>
      <c r="M818" s="139" t="s">
        <v>19</v>
      </c>
      <c r="N818" s="140" t="s">
        <v>46</v>
      </c>
      <c r="P818" s="141">
        <f>O818*H818</f>
        <v>0</v>
      </c>
      <c r="Q818" s="141">
        <v>0</v>
      </c>
      <c r="R818" s="141">
        <f>Q818*H818</f>
        <v>0</v>
      </c>
      <c r="S818" s="141">
        <v>0</v>
      </c>
      <c r="T818" s="142">
        <f>S818*H818</f>
        <v>0</v>
      </c>
      <c r="AR818" s="143" t="s">
        <v>309</v>
      </c>
      <c r="AT818" s="143" t="s">
        <v>170</v>
      </c>
      <c r="AU818" s="143" t="s">
        <v>90</v>
      </c>
      <c r="AY818" s="18" t="s">
        <v>167</v>
      </c>
      <c r="BE818" s="144">
        <f>IF(N818="základní",J818,0)</f>
        <v>0</v>
      </c>
      <c r="BF818" s="144">
        <f>IF(N818="snížená",J818,0)</f>
        <v>0</v>
      </c>
      <c r="BG818" s="144">
        <f>IF(N818="zákl. přenesená",J818,0)</f>
        <v>0</v>
      </c>
      <c r="BH818" s="144">
        <f>IF(N818="sníž. přenesená",J818,0)</f>
        <v>0</v>
      </c>
      <c r="BI818" s="144">
        <f>IF(N818="nulová",J818,0)</f>
        <v>0</v>
      </c>
      <c r="BJ818" s="18" t="s">
        <v>90</v>
      </c>
      <c r="BK818" s="144">
        <f>ROUND(I818*H818,2)</f>
        <v>0</v>
      </c>
      <c r="BL818" s="18" t="s">
        <v>309</v>
      </c>
      <c r="BM818" s="143" t="s">
        <v>1328</v>
      </c>
    </row>
    <row r="819" spans="2:51" s="12" customFormat="1" ht="11.25">
      <c r="B819" s="149"/>
      <c r="D819" s="150" t="s">
        <v>179</v>
      </c>
      <c r="E819" s="151" t="s">
        <v>19</v>
      </c>
      <c r="F819" s="152" t="s">
        <v>1296</v>
      </c>
      <c r="H819" s="151" t="s">
        <v>19</v>
      </c>
      <c r="I819" s="153"/>
      <c r="L819" s="149"/>
      <c r="M819" s="154"/>
      <c r="T819" s="155"/>
      <c r="AT819" s="151" t="s">
        <v>179</v>
      </c>
      <c r="AU819" s="151" t="s">
        <v>90</v>
      </c>
      <c r="AV819" s="12" t="s">
        <v>82</v>
      </c>
      <c r="AW819" s="12" t="s">
        <v>35</v>
      </c>
      <c r="AX819" s="12" t="s">
        <v>74</v>
      </c>
      <c r="AY819" s="151" t="s">
        <v>167</v>
      </c>
    </row>
    <row r="820" spans="2:51" s="13" customFormat="1" ht="11.25">
      <c r="B820" s="156"/>
      <c r="D820" s="150" t="s">
        <v>179</v>
      </c>
      <c r="E820" s="157" t="s">
        <v>19</v>
      </c>
      <c r="F820" s="158" t="s">
        <v>1329</v>
      </c>
      <c r="H820" s="159">
        <v>1</v>
      </c>
      <c r="I820" s="160"/>
      <c r="L820" s="156"/>
      <c r="M820" s="161"/>
      <c r="T820" s="162"/>
      <c r="AT820" s="157" t="s">
        <v>179</v>
      </c>
      <c r="AU820" s="157" t="s">
        <v>90</v>
      </c>
      <c r="AV820" s="13" t="s">
        <v>90</v>
      </c>
      <c r="AW820" s="13" t="s">
        <v>35</v>
      </c>
      <c r="AX820" s="13" t="s">
        <v>74</v>
      </c>
      <c r="AY820" s="157" t="s">
        <v>167</v>
      </c>
    </row>
    <row r="821" spans="2:51" s="13" customFormat="1" ht="11.25">
      <c r="B821" s="156"/>
      <c r="D821" s="150" t="s">
        <v>179</v>
      </c>
      <c r="E821" s="157" t="s">
        <v>19</v>
      </c>
      <c r="F821" s="158" t="s">
        <v>1330</v>
      </c>
      <c r="H821" s="159">
        <v>1</v>
      </c>
      <c r="I821" s="160"/>
      <c r="L821" s="156"/>
      <c r="M821" s="161"/>
      <c r="T821" s="162"/>
      <c r="AT821" s="157" t="s">
        <v>179</v>
      </c>
      <c r="AU821" s="157" t="s">
        <v>90</v>
      </c>
      <c r="AV821" s="13" t="s">
        <v>90</v>
      </c>
      <c r="AW821" s="13" t="s">
        <v>35</v>
      </c>
      <c r="AX821" s="13" t="s">
        <v>74</v>
      </c>
      <c r="AY821" s="157" t="s">
        <v>167</v>
      </c>
    </row>
    <row r="822" spans="2:51" s="14" customFormat="1" ht="11.25">
      <c r="B822" s="163"/>
      <c r="D822" s="150" t="s">
        <v>179</v>
      </c>
      <c r="E822" s="164" t="s">
        <v>19</v>
      </c>
      <c r="F822" s="165" t="s">
        <v>200</v>
      </c>
      <c r="H822" s="166">
        <v>2</v>
      </c>
      <c r="I822" s="167"/>
      <c r="L822" s="163"/>
      <c r="M822" s="168"/>
      <c r="T822" s="169"/>
      <c r="AT822" s="164" t="s">
        <v>179</v>
      </c>
      <c r="AU822" s="164" t="s">
        <v>90</v>
      </c>
      <c r="AV822" s="14" t="s">
        <v>175</v>
      </c>
      <c r="AW822" s="14" t="s">
        <v>35</v>
      </c>
      <c r="AX822" s="14" t="s">
        <v>82</v>
      </c>
      <c r="AY822" s="164" t="s">
        <v>167</v>
      </c>
    </row>
    <row r="823" spans="2:65" s="1" customFormat="1" ht="24.2" customHeight="1">
      <c r="B823" s="33"/>
      <c r="C823" s="132" t="s">
        <v>1331</v>
      </c>
      <c r="D823" s="132" t="s">
        <v>170</v>
      </c>
      <c r="E823" s="133" t="s">
        <v>1332</v>
      </c>
      <c r="F823" s="134" t="s">
        <v>1333</v>
      </c>
      <c r="G823" s="135" t="s">
        <v>312</v>
      </c>
      <c r="H823" s="136">
        <v>2</v>
      </c>
      <c r="I823" s="137"/>
      <c r="J823" s="138">
        <f>ROUND(I823*H823,2)</f>
        <v>0</v>
      </c>
      <c r="K823" s="134" t="s">
        <v>19</v>
      </c>
      <c r="L823" s="33"/>
      <c r="M823" s="139" t="s">
        <v>19</v>
      </c>
      <c r="N823" s="140" t="s">
        <v>46</v>
      </c>
      <c r="P823" s="141">
        <f>O823*H823</f>
        <v>0</v>
      </c>
      <c r="Q823" s="141">
        <v>0</v>
      </c>
      <c r="R823" s="141">
        <f>Q823*H823</f>
        <v>0</v>
      </c>
      <c r="S823" s="141">
        <v>0</v>
      </c>
      <c r="T823" s="142">
        <f>S823*H823</f>
        <v>0</v>
      </c>
      <c r="AR823" s="143" t="s">
        <v>309</v>
      </c>
      <c r="AT823" s="143" t="s">
        <v>170</v>
      </c>
      <c r="AU823" s="143" t="s">
        <v>90</v>
      </c>
      <c r="AY823" s="18" t="s">
        <v>167</v>
      </c>
      <c r="BE823" s="144">
        <f>IF(N823="základní",J823,0)</f>
        <v>0</v>
      </c>
      <c r="BF823" s="144">
        <f>IF(N823="snížená",J823,0)</f>
        <v>0</v>
      </c>
      <c r="BG823" s="144">
        <f>IF(N823="zákl. přenesená",J823,0)</f>
        <v>0</v>
      </c>
      <c r="BH823" s="144">
        <f>IF(N823="sníž. přenesená",J823,0)</f>
        <v>0</v>
      </c>
      <c r="BI823" s="144">
        <f>IF(N823="nulová",J823,0)</f>
        <v>0</v>
      </c>
      <c r="BJ823" s="18" t="s">
        <v>90</v>
      </c>
      <c r="BK823" s="144">
        <f>ROUND(I823*H823,2)</f>
        <v>0</v>
      </c>
      <c r="BL823" s="18" t="s">
        <v>309</v>
      </c>
      <c r="BM823" s="143" t="s">
        <v>1334</v>
      </c>
    </row>
    <row r="824" spans="2:51" s="12" customFormat="1" ht="11.25">
      <c r="B824" s="149"/>
      <c r="D824" s="150" t="s">
        <v>179</v>
      </c>
      <c r="E824" s="151" t="s">
        <v>19</v>
      </c>
      <c r="F824" s="152" t="s">
        <v>1296</v>
      </c>
      <c r="H824" s="151" t="s">
        <v>19</v>
      </c>
      <c r="I824" s="153"/>
      <c r="L824" s="149"/>
      <c r="M824" s="154"/>
      <c r="T824" s="155"/>
      <c r="AT824" s="151" t="s">
        <v>179</v>
      </c>
      <c r="AU824" s="151" t="s">
        <v>90</v>
      </c>
      <c r="AV824" s="12" t="s">
        <v>82</v>
      </c>
      <c r="AW824" s="12" t="s">
        <v>35</v>
      </c>
      <c r="AX824" s="12" t="s">
        <v>74</v>
      </c>
      <c r="AY824" s="151" t="s">
        <v>167</v>
      </c>
    </row>
    <row r="825" spans="2:51" s="13" customFormat="1" ht="11.25">
      <c r="B825" s="156"/>
      <c r="D825" s="150" t="s">
        <v>179</v>
      </c>
      <c r="E825" s="157" t="s">
        <v>19</v>
      </c>
      <c r="F825" s="158" t="s">
        <v>1335</v>
      </c>
      <c r="H825" s="159">
        <v>1</v>
      </c>
      <c r="I825" s="160"/>
      <c r="L825" s="156"/>
      <c r="M825" s="161"/>
      <c r="T825" s="162"/>
      <c r="AT825" s="157" t="s">
        <v>179</v>
      </c>
      <c r="AU825" s="157" t="s">
        <v>90</v>
      </c>
      <c r="AV825" s="13" t="s">
        <v>90</v>
      </c>
      <c r="AW825" s="13" t="s">
        <v>35</v>
      </c>
      <c r="AX825" s="13" t="s">
        <v>74</v>
      </c>
      <c r="AY825" s="157" t="s">
        <v>167</v>
      </c>
    </row>
    <row r="826" spans="2:51" s="13" customFormat="1" ht="11.25">
      <c r="B826" s="156"/>
      <c r="D826" s="150" t="s">
        <v>179</v>
      </c>
      <c r="E826" s="157" t="s">
        <v>19</v>
      </c>
      <c r="F826" s="158" t="s">
        <v>1336</v>
      </c>
      <c r="H826" s="159">
        <v>1</v>
      </c>
      <c r="I826" s="160"/>
      <c r="L826" s="156"/>
      <c r="M826" s="161"/>
      <c r="T826" s="162"/>
      <c r="AT826" s="157" t="s">
        <v>179</v>
      </c>
      <c r="AU826" s="157" t="s">
        <v>90</v>
      </c>
      <c r="AV826" s="13" t="s">
        <v>90</v>
      </c>
      <c r="AW826" s="13" t="s">
        <v>35</v>
      </c>
      <c r="AX826" s="13" t="s">
        <v>74</v>
      </c>
      <c r="AY826" s="157" t="s">
        <v>167</v>
      </c>
    </row>
    <row r="827" spans="2:51" s="14" customFormat="1" ht="11.25">
      <c r="B827" s="163"/>
      <c r="D827" s="150" t="s">
        <v>179</v>
      </c>
      <c r="E827" s="164" t="s">
        <v>19</v>
      </c>
      <c r="F827" s="165" t="s">
        <v>200</v>
      </c>
      <c r="H827" s="166">
        <v>2</v>
      </c>
      <c r="I827" s="167"/>
      <c r="L827" s="163"/>
      <c r="M827" s="168"/>
      <c r="T827" s="169"/>
      <c r="AT827" s="164" t="s">
        <v>179</v>
      </c>
      <c r="AU827" s="164" t="s">
        <v>90</v>
      </c>
      <c r="AV827" s="14" t="s">
        <v>175</v>
      </c>
      <c r="AW827" s="14" t="s">
        <v>35</v>
      </c>
      <c r="AX827" s="14" t="s">
        <v>82</v>
      </c>
      <c r="AY827" s="164" t="s">
        <v>167</v>
      </c>
    </row>
    <row r="828" spans="2:65" s="1" customFormat="1" ht="24.2" customHeight="1">
      <c r="B828" s="33"/>
      <c r="C828" s="132" t="s">
        <v>1337</v>
      </c>
      <c r="D828" s="132" t="s">
        <v>170</v>
      </c>
      <c r="E828" s="133" t="s">
        <v>1338</v>
      </c>
      <c r="F828" s="134" t="s">
        <v>1339</v>
      </c>
      <c r="G828" s="135" t="s">
        <v>830</v>
      </c>
      <c r="H828" s="190"/>
      <c r="I828" s="137"/>
      <c r="J828" s="138">
        <f>ROUND(I828*H828,2)</f>
        <v>0</v>
      </c>
      <c r="K828" s="134" t="s">
        <v>174</v>
      </c>
      <c r="L828" s="33"/>
      <c r="M828" s="139" t="s">
        <v>19</v>
      </c>
      <c r="N828" s="140" t="s">
        <v>46</v>
      </c>
      <c r="P828" s="141">
        <f>O828*H828</f>
        <v>0</v>
      </c>
      <c r="Q828" s="141">
        <v>0</v>
      </c>
      <c r="R828" s="141">
        <f>Q828*H828</f>
        <v>0</v>
      </c>
      <c r="S828" s="141">
        <v>0</v>
      </c>
      <c r="T828" s="142">
        <f>S828*H828</f>
        <v>0</v>
      </c>
      <c r="AR828" s="143" t="s">
        <v>309</v>
      </c>
      <c r="AT828" s="143" t="s">
        <v>170</v>
      </c>
      <c r="AU828" s="143" t="s">
        <v>90</v>
      </c>
      <c r="AY828" s="18" t="s">
        <v>167</v>
      </c>
      <c r="BE828" s="144">
        <f>IF(N828="základní",J828,0)</f>
        <v>0</v>
      </c>
      <c r="BF828" s="144">
        <f>IF(N828="snížená",J828,0)</f>
        <v>0</v>
      </c>
      <c r="BG828" s="144">
        <f>IF(N828="zákl. přenesená",J828,0)</f>
        <v>0</v>
      </c>
      <c r="BH828" s="144">
        <f>IF(N828="sníž. přenesená",J828,0)</f>
        <v>0</v>
      </c>
      <c r="BI828" s="144">
        <f>IF(N828="nulová",J828,0)</f>
        <v>0</v>
      </c>
      <c r="BJ828" s="18" t="s">
        <v>90</v>
      </c>
      <c r="BK828" s="144">
        <f>ROUND(I828*H828,2)</f>
        <v>0</v>
      </c>
      <c r="BL828" s="18" t="s">
        <v>309</v>
      </c>
      <c r="BM828" s="143" t="s">
        <v>1340</v>
      </c>
    </row>
    <row r="829" spans="2:47" s="1" customFormat="1" ht="11.25">
      <c r="B829" s="33"/>
      <c r="D829" s="145" t="s">
        <v>177</v>
      </c>
      <c r="F829" s="146" t="s">
        <v>1341</v>
      </c>
      <c r="I829" s="147"/>
      <c r="L829" s="33"/>
      <c r="M829" s="148"/>
      <c r="T829" s="54"/>
      <c r="AT829" s="18" t="s">
        <v>177</v>
      </c>
      <c r="AU829" s="18" t="s">
        <v>90</v>
      </c>
    </row>
    <row r="830" spans="2:63" s="11" customFormat="1" ht="22.9" customHeight="1">
      <c r="B830" s="120"/>
      <c r="D830" s="121" t="s">
        <v>73</v>
      </c>
      <c r="E830" s="130" t="s">
        <v>1342</v>
      </c>
      <c r="F830" s="130" t="s">
        <v>1343</v>
      </c>
      <c r="I830" s="123"/>
      <c r="J830" s="131">
        <f>BK830</f>
        <v>0</v>
      </c>
      <c r="L830" s="120"/>
      <c r="M830" s="125"/>
      <c r="P830" s="126">
        <f>SUM(P831:P904)</f>
        <v>0</v>
      </c>
      <c r="R830" s="126">
        <f>SUM(R831:R904)</f>
        <v>0.03</v>
      </c>
      <c r="T830" s="127">
        <f>SUM(T831:T904)</f>
        <v>0</v>
      </c>
      <c r="AR830" s="121" t="s">
        <v>90</v>
      </c>
      <c r="AT830" s="128" t="s">
        <v>73</v>
      </c>
      <c r="AU830" s="128" t="s">
        <v>82</v>
      </c>
      <c r="AY830" s="121" t="s">
        <v>167</v>
      </c>
      <c r="BK830" s="129">
        <f>SUM(BK831:BK904)</f>
        <v>0</v>
      </c>
    </row>
    <row r="831" spans="2:65" s="1" customFormat="1" ht="24.2" customHeight="1">
      <c r="B831" s="33"/>
      <c r="C831" s="132" t="s">
        <v>1344</v>
      </c>
      <c r="D831" s="132" t="s">
        <v>170</v>
      </c>
      <c r="E831" s="133" t="s">
        <v>1345</v>
      </c>
      <c r="F831" s="134" t="s">
        <v>1346</v>
      </c>
      <c r="G831" s="135" t="s">
        <v>312</v>
      </c>
      <c r="H831" s="136">
        <v>11</v>
      </c>
      <c r="I831" s="137"/>
      <c r="J831" s="138">
        <f>ROUND(I831*H831,2)</f>
        <v>0</v>
      </c>
      <c r="K831" s="134" t="s">
        <v>19</v>
      </c>
      <c r="L831" s="33"/>
      <c r="M831" s="139" t="s">
        <v>19</v>
      </c>
      <c r="N831" s="140" t="s">
        <v>46</v>
      </c>
      <c r="P831" s="141">
        <f>O831*H831</f>
        <v>0</v>
      </c>
      <c r="Q831" s="141">
        <v>0</v>
      </c>
      <c r="R831" s="141">
        <f>Q831*H831</f>
        <v>0</v>
      </c>
      <c r="S831" s="141">
        <v>0</v>
      </c>
      <c r="T831" s="142">
        <f>S831*H831</f>
        <v>0</v>
      </c>
      <c r="AR831" s="143" t="s">
        <v>309</v>
      </c>
      <c r="AT831" s="143" t="s">
        <v>170</v>
      </c>
      <c r="AU831" s="143" t="s">
        <v>90</v>
      </c>
      <c r="AY831" s="18" t="s">
        <v>167</v>
      </c>
      <c r="BE831" s="144">
        <f>IF(N831="základní",J831,0)</f>
        <v>0</v>
      </c>
      <c r="BF831" s="144">
        <f>IF(N831="snížená",J831,0)</f>
        <v>0</v>
      </c>
      <c r="BG831" s="144">
        <f>IF(N831="zákl. přenesená",J831,0)</f>
        <v>0</v>
      </c>
      <c r="BH831" s="144">
        <f>IF(N831="sníž. přenesená",J831,0)</f>
        <v>0</v>
      </c>
      <c r="BI831" s="144">
        <f>IF(N831="nulová",J831,0)</f>
        <v>0</v>
      </c>
      <c r="BJ831" s="18" t="s">
        <v>90</v>
      </c>
      <c r="BK831" s="144">
        <f>ROUND(I831*H831,2)</f>
        <v>0</v>
      </c>
      <c r="BL831" s="18" t="s">
        <v>309</v>
      </c>
      <c r="BM831" s="143" t="s">
        <v>1347</v>
      </c>
    </row>
    <row r="832" spans="2:51" s="12" customFormat="1" ht="11.25">
      <c r="B832" s="149"/>
      <c r="D832" s="150" t="s">
        <v>179</v>
      </c>
      <c r="E832" s="151" t="s">
        <v>19</v>
      </c>
      <c r="F832" s="152" t="s">
        <v>993</v>
      </c>
      <c r="H832" s="151" t="s">
        <v>19</v>
      </c>
      <c r="I832" s="153"/>
      <c r="L832" s="149"/>
      <c r="M832" s="154"/>
      <c r="T832" s="155"/>
      <c r="AT832" s="151" t="s">
        <v>179</v>
      </c>
      <c r="AU832" s="151" t="s">
        <v>90</v>
      </c>
      <c r="AV832" s="12" t="s">
        <v>82</v>
      </c>
      <c r="AW832" s="12" t="s">
        <v>35</v>
      </c>
      <c r="AX832" s="12" t="s">
        <v>74</v>
      </c>
      <c r="AY832" s="151" t="s">
        <v>167</v>
      </c>
    </row>
    <row r="833" spans="2:51" s="13" customFormat="1" ht="11.25">
      <c r="B833" s="156"/>
      <c r="D833" s="150" t="s">
        <v>179</v>
      </c>
      <c r="E833" s="157" t="s">
        <v>19</v>
      </c>
      <c r="F833" s="158" t="s">
        <v>994</v>
      </c>
      <c r="H833" s="159">
        <v>11</v>
      </c>
      <c r="I833" s="160"/>
      <c r="L833" s="156"/>
      <c r="M833" s="161"/>
      <c r="T833" s="162"/>
      <c r="AT833" s="157" t="s">
        <v>179</v>
      </c>
      <c r="AU833" s="157" t="s">
        <v>90</v>
      </c>
      <c r="AV833" s="13" t="s">
        <v>90</v>
      </c>
      <c r="AW833" s="13" t="s">
        <v>35</v>
      </c>
      <c r="AX833" s="13" t="s">
        <v>74</v>
      </c>
      <c r="AY833" s="157" t="s">
        <v>167</v>
      </c>
    </row>
    <row r="834" spans="2:51" s="14" customFormat="1" ht="11.25">
      <c r="B834" s="163"/>
      <c r="D834" s="150" t="s">
        <v>179</v>
      </c>
      <c r="E834" s="164" t="s">
        <v>19</v>
      </c>
      <c r="F834" s="165" t="s">
        <v>200</v>
      </c>
      <c r="H834" s="166">
        <v>11</v>
      </c>
      <c r="I834" s="167"/>
      <c r="L834" s="163"/>
      <c r="M834" s="168"/>
      <c r="T834" s="169"/>
      <c r="AT834" s="164" t="s">
        <v>179</v>
      </c>
      <c r="AU834" s="164" t="s">
        <v>90</v>
      </c>
      <c r="AV834" s="14" t="s">
        <v>175</v>
      </c>
      <c r="AW834" s="14" t="s">
        <v>35</v>
      </c>
      <c r="AX834" s="14" t="s">
        <v>82</v>
      </c>
      <c r="AY834" s="164" t="s">
        <v>167</v>
      </c>
    </row>
    <row r="835" spans="2:65" s="1" customFormat="1" ht="16.5" customHeight="1">
      <c r="B835" s="33"/>
      <c r="C835" s="132" t="s">
        <v>1348</v>
      </c>
      <c r="D835" s="132" t="s">
        <v>170</v>
      </c>
      <c r="E835" s="133" t="s">
        <v>1349</v>
      </c>
      <c r="F835" s="134" t="s">
        <v>1350</v>
      </c>
      <c r="G835" s="135" t="s">
        <v>312</v>
      </c>
      <c r="H835" s="136">
        <v>8</v>
      </c>
      <c r="I835" s="137"/>
      <c r="J835" s="138">
        <f>ROUND(I835*H835,2)</f>
        <v>0</v>
      </c>
      <c r="K835" s="134" t="s">
        <v>19</v>
      </c>
      <c r="L835" s="33"/>
      <c r="M835" s="139" t="s">
        <v>19</v>
      </c>
      <c r="N835" s="140" t="s">
        <v>46</v>
      </c>
      <c r="P835" s="141">
        <f>O835*H835</f>
        <v>0</v>
      </c>
      <c r="Q835" s="141">
        <v>0</v>
      </c>
      <c r="R835" s="141">
        <f>Q835*H835</f>
        <v>0</v>
      </c>
      <c r="S835" s="141">
        <v>0</v>
      </c>
      <c r="T835" s="142">
        <f>S835*H835</f>
        <v>0</v>
      </c>
      <c r="AR835" s="143" t="s">
        <v>309</v>
      </c>
      <c r="AT835" s="143" t="s">
        <v>170</v>
      </c>
      <c r="AU835" s="143" t="s">
        <v>90</v>
      </c>
      <c r="AY835" s="18" t="s">
        <v>167</v>
      </c>
      <c r="BE835" s="144">
        <f>IF(N835="základní",J835,0)</f>
        <v>0</v>
      </c>
      <c r="BF835" s="144">
        <f>IF(N835="snížená",J835,0)</f>
        <v>0</v>
      </c>
      <c r="BG835" s="144">
        <f>IF(N835="zákl. přenesená",J835,0)</f>
        <v>0</v>
      </c>
      <c r="BH835" s="144">
        <f>IF(N835="sníž. přenesená",J835,0)</f>
        <v>0</v>
      </c>
      <c r="BI835" s="144">
        <f>IF(N835="nulová",J835,0)</f>
        <v>0</v>
      </c>
      <c r="BJ835" s="18" t="s">
        <v>90</v>
      </c>
      <c r="BK835" s="144">
        <f>ROUND(I835*H835,2)</f>
        <v>0</v>
      </c>
      <c r="BL835" s="18" t="s">
        <v>309</v>
      </c>
      <c r="BM835" s="143" t="s">
        <v>1351</v>
      </c>
    </row>
    <row r="836" spans="2:51" s="12" customFormat="1" ht="11.25">
      <c r="B836" s="149"/>
      <c r="D836" s="150" t="s">
        <v>179</v>
      </c>
      <c r="E836" s="151" t="s">
        <v>19</v>
      </c>
      <c r="F836" s="152" t="s">
        <v>1352</v>
      </c>
      <c r="H836" s="151" t="s">
        <v>19</v>
      </c>
      <c r="I836" s="153"/>
      <c r="L836" s="149"/>
      <c r="M836" s="154"/>
      <c r="T836" s="155"/>
      <c r="AT836" s="151" t="s">
        <v>179</v>
      </c>
      <c r="AU836" s="151" t="s">
        <v>90</v>
      </c>
      <c r="AV836" s="12" t="s">
        <v>82</v>
      </c>
      <c r="AW836" s="12" t="s">
        <v>35</v>
      </c>
      <c r="AX836" s="12" t="s">
        <v>74</v>
      </c>
      <c r="AY836" s="151" t="s">
        <v>167</v>
      </c>
    </row>
    <row r="837" spans="2:51" s="13" customFormat="1" ht="11.25">
      <c r="B837" s="156"/>
      <c r="D837" s="150" t="s">
        <v>179</v>
      </c>
      <c r="E837" s="157" t="s">
        <v>19</v>
      </c>
      <c r="F837" s="158" t="s">
        <v>1353</v>
      </c>
      <c r="H837" s="159">
        <v>8</v>
      </c>
      <c r="I837" s="160"/>
      <c r="L837" s="156"/>
      <c r="M837" s="161"/>
      <c r="T837" s="162"/>
      <c r="AT837" s="157" t="s">
        <v>179</v>
      </c>
      <c r="AU837" s="157" t="s">
        <v>90</v>
      </c>
      <c r="AV837" s="13" t="s">
        <v>90</v>
      </c>
      <c r="AW837" s="13" t="s">
        <v>35</v>
      </c>
      <c r="AX837" s="13" t="s">
        <v>74</v>
      </c>
      <c r="AY837" s="157" t="s">
        <v>167</v>
      </c>
    </row>
    <row r="838" spans="2:51" s="14" customFormat="1" ht="11.25">
      <c r="B838" s="163"/>
      <c r="D838" s="150" t="s">
        <v>179</v>
      </c>
      <c r="E838" s="164" t="s">
        <v>19</v>
      </c>
      <c r="F838" s="165" t="s">
        <v>200</v>
      </c>
      <c r="H838" s="166">
        <v>8</v>
      </c>
      <c r="I838" s="167"/>
      <c r="L838" s="163"/>
      <c r="M838" s="168"/>
      <c r="T838" s="169"/>
      <c r="AT838" s="164" t="s">
        <v>179</v>
      </c>
      <c r="AU838" s="164" t="s">
        <v>90</v>
      </c>
      <c r="AV838" s="14" t="s">
        <v>175</v>
      </c>
      <c r="AW838" s="14" t="s">
        <v>35</v>
      </c>
      <c r="AX838" s="14" t="s">
        <v>82</v>
      </c>
      <c r="AY838" s="164" t="s">
        <v>167</v>
      </c>
    </row>
    <row r="839" spans="2:65" s="1" customFormat="1" ht="21.75" customHeight="1">
      <c r="B839" s="33"/>
      <c r="C839" s="132" t="s">
        <v>1354</v>
      </c>
      <c r="D839" s="132" t="s">
        <v>170</v>
      </c>
      <c r="E839" s="133" t="s">
        <v>1355</v>
      </c>
      <c r="F839" s="134" t="s">
        <v>1356</v>
      </c>
      <c r="G839" s="135" t="s">
        <v>312</v>
      </c>
      <c r="H839" s="136">
        <v>1</v>
      </c>
      <c r="I839" s="137"/>
      <c r="J839" s="138">
        <f>ROUND(I839*H839,2)</f>
        <v>0</v>
      </c>
      <c r="K839" s="134" t="s">
        <v>19</v>
      </c>
      <c r="L839" s="33"/>
      <c r="M839" s="139" t="s">
        <v>19</v>
      </c>
      <c r="N839" s="140" t="s">
        <v>46</v>
      </c>
      <c r="P839" s="141">
        <f>O839*H839</f>
        <v>0</v>
      </c>
      <c r="Q839" s="141">
        <v>0</v>
      </c>
      <c r="R839" s="141">
        <f>Q839*H839</f>
        <v>0</v>
      </c>
      <c r="S839" s="141">
        <v>0</v>
      </c>
      <c r="T839" s="142">
        <f>S839*H839</f>
        <v>0</v>
      </c>
      <c r="AR839" s="143" t="s">
        <v>309</v>
      </c>
      <c r="AT839" s="143" t="s">
        <v>170</v>
      </c>
      <c r="AU839" s="143" t="s">
        <v>90</v>
      </c>
      <c r="AY839" s="18" t="s">
        <v>167</v>
      </c>
      <c r="BE839" s="144">
        <f>IF(N839="základní",J839,0)</f>
        <v>0</v>
      </c>
      <c r="BF839" s="144">
        <f>IF(N839="snížená",J839,0)</f>
        <v>0</v>
      </c>
      <c r="BG839" s="144">
        <f>IF(N839="zákl. přenesená",J839,0)</f>
        <v>0</v>
      </c>
      <c r="BH839" s="144">
        <f>IF(N839="sníž. přenesená",J839,0)</f>
        <v>0</v>
      </c>
      <c r="BI839" s="144">
        <f>IF(N839="nulová",J839,0)</f>
        <v>0</v>
      </c>
      <c r="BJ839" s="18" t="s">
        <v>90</v>
      </c>
      <c r="BK839" s="144">
        <f>ROUND(I839*H839,2)</f>
        <v>0</v>
      </c>
      <c r="BL839" s="18" t="s">
        <v>309</v>
      </c>
      <c r="BM839" s="143" t="s">
        <v>1357</v>
      </c>
    </row>
    <row r="840" spans="2:51" s="12" customFormat="1" ht="11.25">
      <c r="B840" s="149"/>
      <c r="D840" s="150" t="s">
        <v>179</v>
      </c>
      <c r="E840" s="151" t="s">
        <v>19</v>
      </c>
      <c r="F840" s="152" t="s">
        <v>1352</v>
      </c>
      <c r="H840" s="151" t="s">
        <v>19</v>
      </c>
      <c r="I840" s="153"/>
      <c r="L840" s="149"/>
      <c r="M840" s="154"/>
      <c r="T840" s="155"/>
      <c r="AT840" s="151" t="s">
        <v>179</v>
      </c>
      <c r="AU840" s="151" t="s">
        <v>90</v>
      </c>
      <c r="AV840" s="12" t="s">
        <v>82</v>
      </c>
      <c r="AW840" s="12" t="s">
        <v>35</v>
      </c>
      <c r="AX840" s="12" t="s">
        <v>74</v>
      </c>
      <c r="AY840" s="151" t="s">
        <v>167</v>
      </c>
    </row>
    <row r="841" spans="2:51" s="13" customFormat="1" ht="11.25">
      <c r="B841" s="156"/>
      <c r="D841" s="150" t="s">
        <v>179</v>
      </c>
      <c r="E841" s="157" t="s">
        <v>19</v>
      </c>
      <c r="F841" s="158" t="s">
        <v>1358</v>
      </c>
      <c r="H841" s="159">
        <v>1</v>
      </c>
      <c r="I841" s="160"/>
      <c r="L841" s="156"/>
      <c r="M841" s="161"/>
      <c r="T841" s="162"/>
      <c r="AT841" s="157" t="s">
        <v>179</v>
      </c>
      <c r="AU841" s="157" t="s">
        <v>90</v>
      </c>
      <c r="AV841" s="13" t="s">
        <v>90</v>
      </c>
      <c r="AW841" s="13" t="s">
        <v>35</v>
      </c>
      <c r="AX841" s="13" t="s">
        <v>74</v>
      </c>
      <c r="AY841" s="157" t="s">
        <v>167</v>
      </c>
    </row>
    <row r="842" spans="2:51" s="14" customFormat="1" ht="11.25">
      <c r="B842" s="163"/>
      <c r="D842" s="150" t="s">
        <v>179</v>
      </c>
      <c r="E842" s="164" t="s">
        <v>19</v>
      </c>
      <c r="F842" s="165" t="s">
        <v>200</v>
      </c>
      <c r="H842" s="166">
        <v>1</v>
      </c>
      <c r="I842" s="167"/>
      <c r="L842" s="163"/>
      <c r="M842" s="168"/>
      <c r="T842" s="169"/>
      <c r="AT842" s="164" t="s">
        <v>179</v>
      </c>
      <c r="AU842" s="164" t="s">
        <v>90</v>
      </c>
      <c r="AV842" s="14" t="s">
        <v>175</v>
      </c>
      <c r="AW842" s="14" t="s">
        <v>35</v>
      </c>
      <c r="AX842" s="14" t="s">
        <v>82</v>
      </c>
      <c r="AY842" s="164" t="s">
        <v>167</v>
      </c>
    </row>
    <row r="843" spans="2:65" s="1" customFormat="1" ht="21.75" customHeight="1">
      <c r="B843" s="33"/>
      <c r="C843" s="132" t="s">
        <v>1359</v>
      </c>
      <c r="D843" s="132" t="s">
        <v>170</v>
      </c>
      <c r="E843" s="133" t="s">
        <v>1360</v>
      </c>
      <c r="F843" s="134" t="s">
        <v>1361</v>
      </c>
      <c r="G843" s="135" t="s">
        <v>312</v>
      </c>
      <c r="H843" s="136">
        <v>1</v>
      </c>
      <c r="I843" s="137"/>
      <c r="J843" s="138">
        <f>ROUND(I843*H843,2)</f>
        <v>0</v>
      </c>
      <c r="K843" s="134" t="s">
        <v>19</v>
      </c>
      <c r="L843" s="33"/>
      <c r="M843" s="139" t="s">
        <v>19</v>
      </c>
      <c r="N843" s="140" t="s">
        <v>46</v>
      </c>
      <c r="P843" s="141">
        <f>O843*H843</f>
        <v>0</v>
      </c>
      <c r="Q843" s="141">
        <v>0</v>
      </c>
      <c r="R843" s="141">
        <f>Q843*H843</f>
        <v>0</v>
      </c>
      <c r="S843" s="141">
        <v>0</v>
      </c>
      <c r="T843" s="142">
        <f>S843*H843</f>
        <v>0</v>
      </c>
      <c r="AR843" s="143" t="s">
        <v>309</v>
      </c>
      <c r="AT843" s="143" t="s">
        <v>170</v>
      </c>
      <c r="AU843" s="143" t="s">
        <v>90</v>
      </c>
      <c r="AY843" s="18" t="s">
        <v>167</v>
      </c>
      <c r="BE843" s="144">
        <f>IF(N843="základní",J843,0)</f>
        <v>0</v>
      </c>
      <c r="BF843" s="144">
        <f>IF(N843="snížená",J843,0)</f>
        <v>0</v>
      </c>
      <c r="BG843" s="144">
        <f>IF(N843="zákl. přenesená",J843,0)</f>
        <v>0</v>
      </c>
      <c r="BH843" s="144">
        <f>IF(N843="sníž. přenesená",J843,0)</f>
        <v>0</v>
      </c>
      <c r="BI843" s="144">
        <f>IF(N843="nulová",J843,0)</f>
        <v>0</v>
      </c>
      <c r="BJ843" s="18" t="s">
        <v>90</v>
      </c>
      <c r="BK843" s="144">
        <f>ROUND(I843*H843,2)</f>
        <v>0</v>
      </c>
      <c r="BL843" s="18" t="s">
        <v>309</v>
      </c>
      <c r="BM843" s="143" t="s">
        <v>1362</v>
      </c>
    </row>
    <row r="844" spans="2:51" s="12" customFormat="1" ht="11.25">
      <c r="B844" s="149"/>
      <c r="D844" s="150" t="s">
        <v>179</v>
      </c>
      <c r="E844" s="151" t="s">
        <v>19</v>
      </c>
      <c r="F844" s="152" t="s">
        <v>1352</v>
      </c>
      <c r="H844" s="151" t="s">
        <v>19</v>
      </c>
      <c r="I844" s="153"/>
      <c r="L844" s="149"/>
      <c r="M844" s="154"/>
      <c r="T844" s="155"/>
      <c r="AT844" s="151" t="s">
        <v>179</v>
      </c>
      <c r="AU844" s="151" t="s">
        <v>90</v>
      </c>
      <c r="AV844" s="12" t="s">
        <v>82</v>
      </c>
      <c r="AW844" s="12" t="s">
        <v>35</v>
      </c>
      <c r="AX844" s="12" t="s">
        <v>74</v>
      </c>
      <c r="AY844" s="151" t="s">
        <v>167</v>
      </c>
    </row>
    <row r="845" spans="2:51" s="13" customFormat="1" ht="11.25">
      <c r="B845" s="156"/>
      <c r="D845" s="150" t="s">
        <v>179</v>
      </c>
      <c r="E845" s="157" t="s">
        <v>19</v>
      </c>
      <c r="F845" s="158" t="s">
        <v>1363</v>
      </c>
      <c r="H845" s="159">
        <v>1</v>
      </c>
      <c r="I845" s="160"/>
      <c r="L845" s="156"/>
      <c r="M845" s="161"/>
      <c r="T845" s="162"/>
      <c r="AT845" s="157" t="s">
        <v>179</v>
      </c>
      <c r="AU845" s="157" t="s">
        <v>90</v>
      </c>
      <c r="AV845" s="13" t="s">
        <v>90</v>
      </c>
      <c r="AW845" s="13" t="s">
        <v>35</v>
      </c>
      <c r="AX845" s="13" t="s">
        <v>74</v>
      </c>
      <c r="AY845" s="157" t="s">
        <v>167</v>
      </c>
    </row>
    <row r="846" spans="2:51" s="14" customFormat="1" ht="11.25">
      <c r="B846" s="163"/>
      <c r="D846" s="150" t="s">
        <v>179</v>
      </c>
      <c r="E846" s="164" t="s">
        <v>19</v>
      </c>
      <c r="F846" s="165" t="s">
        <v>200</v>
      </c>
      <c r="H846" s="166">
        <v>1</v>
      </c>
      <c r="I846" s="167"/>
      <c r="L846" s="163"/>
      <c r="M846" s="168"/>
      <c r="T846" s="169"/>
      <c r="AT846" s="164" t="s">
        <v>179</v>
      </c>
      <c r="AU846" s="164" t="s">
        <v>90</v>
      </c>
      <c r="AV846" s="14" t="s">
        <v>175</v>
      </c>
      <c r="AW846" s="14" t="s">
        <v>35</v>
      </c>
      <c r="AX846" s="14" t="s">
        <v>82</v>
      </c>
      <c r="AY846" s="164" t="s">
        <v>167</v>
      </c>
    </row>
    <row r="847" spans="2:65" s="1" customFormat="1" ht="16.5" customHeight="1">
      <c r="B847" s="33"/>
      <c r="C847" s="132" t="s">
        <v>1364</v>
      </c>
      <c r="D847" s="132" t="s">
        <v>170</v>
      </c>
      <c r="E847" s="133" t="s">
        <v>1365</v>
      </c>
      <c r="F847" s="134" t="s">
        <v>1366</v>
      </c>
      <c r="G847" s="135" t="s">
        <v>312</v>
      </c>
      <c r="H847" s="136">
        <v>2</v>
      </c>
      <c r="I847" s="137"/>
      <c r="J847" s="138">
        <f>ROUND(I847*H847,2)</f>
        <v>0</v>
      </c>
      <c r="K847" s="134" t="s">
        <v>19</v>
      </c>
      <c r="L847" s="33"/>
      <c r="M847" s="139" t="s">
        <v>19</v>
      </c>
      <c r="N847" s="140" t="s">
        <v>46</v>
      </c>
      <c r="P847" s="141">
        <f>O847*H847</f>
        <v>0</v>
      </c>
      <c r="Q847" s="141">
        <v>0</v>
      </c>
      <c r="R847" s="141">
        <f>Q847*H847</f>
        <v>0</v>
      </c>
      <c r="S847" s="141">
        <v>0</v>
      </c>
      <c r="T847" s="142">
        <f>S847*H847</f>
        <v>0</v>
      </c>
      <c r="AR847" s="143" t="s">
        <v>309</v>
      </c>
      <c r="AT847" s="143" t="s">
        <v>170</v>
      </c>
      <c r="AU847" s="143" t="s">
        <v>90</v>
      </c>
      <c r="AY847" s="18" t="s">
        <v>167</v>
      </c>
      <c r="BE847" s="144">
        <f>IF(N847="základní",J847,0)</f>
        <v>0</v>
      </c>
      <c r="BF847" s="144">
        <f>IF(N847="snížená",J847,0)</f>
        <v>0</v>
      </c>
      <c r="BG847" s="144">
        <f>IF(N847="zákl. přenesená",J847,0)</f>
        <v>0</v>
      </c>
      <c r="BH847" s="144">
        <f>IF(N847="sníž. přenesená",J847,0)</f>
        <v>0</v>
      </c>
      <c r="BI847" s="144">
        <f>IF(N847="nulová",J847,0)</f>
        <v>0</v>
      </c>
      <c r="BJ847" s="18" t="s">
        <v>90</v>
      </c>
      <c r="BK847" s="144">
        <f>ROUND(I847*H847,2)</f>
        <v>0</v>
      </c>
      <c r="BL847" s="18" t="s">
        <v>309</v>
      </c>
      <c r="BM847" s="143" t="s">
        <v>1367</v>
      </c>
    </row>
    <row r="848" spans="2:51" s="12" customFormat="1" ht="11.25">
      <c r="B848" s="149"/>
      <c r="D848" s="150" t="s">
        <v>179</v>
      </c>
      <c r="E848" s="151" t="s">
        <v>19</v>
      </c>
      <c r="F848" s="152" t="s">
        <v>1352</v>
      </c>
      <c r="H848" s="151" t="s">
        <v>19</v>
      </c>
      <c r="I848" s="153"/>
      <c r="L848" s="149"/>
      <c r="M848" s="154"/>
      <c r="T848" s="155"/>
      <c r="AT848" s="151" t="s">
        <v>179</v>
      </c>
      <c r="AU848" s="151" t="s">
        <v>90</v>
      </c>
      <c r="AV848" s="12" t="s">
        <v>82</v>
      </c>
      <c r="AW848" s="12" t="s">
        <v>35</v>
      </c>
      <c r="AX848" s="12" t="s">
        <v>74</v>
      </c>
      <c r="AY848" s="151" t="s">
        <v>167</v>
      </c>
    </row>
    <row r="849" spans="2:51" s="13" customFormat="1" ht="11.25">
      <c r="B849" s="156"/>
      <c r="D849" s="150" t="s">
        <v>179</v>
      </c>
      <c r="E849" s="157" t="s">
        <v>19</v>
      </c>
      <c r="F849" s="158" t="s">
        <v>1368</v>
      </c>
      <c r="H849" s="159">
        <v>2</v>
      </c>
      <c r="I849" s="160"/>
      <c r="L849" s="156"/>
      <c r="M849" s="161"/>
      <c r="T849" s="162"/>
      <c r="AT849" s="157" t="s">
        <v>179</v>
      </c>
      <c r="AU849" s="157" t="s">
        <v>90</v>
      </c>
      <c r="AV849" s="13" t="s">
        <v>90</v>
      </c>
      <c r="AW849" s="13" t="s">
        <v>35</v>
      </c>
      <c r="AX849" s="13" t="s">
        <v>74</v>
      </c>
      <c r="AY849" s="157" t="s">
        <v>167</v>
      </c>
    </row>
    <row r="850" spans="2:51" s="14" customFormat="1" ht="11.25">
      <c r="B850" s="163"/>
      <c r="D850" s="150" t="s">
        <v>179</v>
      </c>
      <c r="E850" s="164" t="s">
        <v>19</v>
      </c>
      <c r="F850" s="165" t="s">
        <v>200</v>
      </c>
      <c r="H850" s="166">
        <v>2</v>
      </c>
      <c r="I850" s="167"/>
      <c r="L850" s="163"/>
      <c r="M850" s="168"/>
      <c r="T850" s="169"/>
      <c r="AT850" s="164" t="s">
        <v>179</v>
      </c>
      <c r="AU850" s="164" t="s">
        <v>90</v>
      </c>
      <c r="AV850" s="14" t="s">
        <v>175</v>
      </c>
      <c r="AW850" s="14" t="s">
        <v>35</v>
      </c>
      <c r="AX850" s="14" t="s">
        <v>82</v>
      </c>
      <c r="AY850" s="164" t="s">
        <v>167</v>
      </c>
    </row>
    <row r="851" spans="2:65" s="1" customFormat="1" ht="21.75" customHeight="1">
      <c r="B851" s="33"/>
      <c r="C851" s="132" t="s">
        <v>1369</v>
      </c>
      <c r="D851" s="132" t="s">
        <v>170</v>
      </c>
      <c r="E851" s="133" t="s">
        <v>1370</v>
      </c>
      <c r="F851" s="134" t="s">
        <v>1371</v>
      </c>
      <c r="G851" s="135" t="s">
        <v>312</v>
      </c>
      <c r="H851" s="136">
        <v>18</v>
      </c>
      <c r="I851" s="137"/>
      <c r="J851" s="138">
        <f>ROUND(I851*H851,2)</f>
        <v>0</v>
      </c>
      <c r="K851" s="134" t="s">
        <v>19</v>
      </c>
      <c r="L851" s="33"/>
      <c r="M851" s="139" t="s">
        <v>19</v>
      </c>
      <c r="N851" s="140" t="s">
        <v>46</v>
      </c>
      <c r="P851" s="141">
        <f>O851*H851</f>
        <v>0</v>
      </c>
      <c r="Q851" s="141">
        <v>0</v>
      </c>
      <c r="R851" s="141">
        <f>Q851*H851</f>
        <v>0</v>
      </c>
      <c r="S851" s="141">
        <v>0</v>
      </c>
      <c r="T851" s="142">
        <f>S851*H851</f>
        <v>0</v>
      </c>
      <c r="AR851" s="143" t="s">
        <v>309</v>
      </c>
      <c r="AT851" s="143" t="s">
        <v>170</v>
      </c>
      <c r="AU851" s="143" t="s">
        <v>90</v>
      </c>
      <c r="AY851" s="18" t="s">
        <v>167</v>
      </c>
      <c r="BE851" s="144">
        <f>IF(N851="základní",J851,0)</f>
        <v>0</v>
      </c>
      <c r="BF851" s="144">
        <f>IF(N851="snížená",J851,0)</f>
        <v>0</v>
      </c>
      <c r="BG851" s="144">
        <f>IF(N851="zákl. přenesená",J851,0)</f>
        <v>0</v>
      </c>
      <c r="BH851" s="144">
        <f>IF(N851="sníž. přenesená",J851,0)</f>
        <v>0</v>
      </c>
      <c r="BI851" s="144">
        <f>IF(N851="nulová",J851,0)</f>
        <v>0</v>
      </c>
      <c r="BJ851" s="18" t="s">
        <v>90</v>
      </c>
      <c r="BK851" s="144">
        <f>ROUND(I851*H851,2)</f>
        <v>0</v>
      </c>
      <c r="BL851" s="18" t="s">
        <v>309</v>
      </c>
      <c r="BM851" s="143" t="s">
        <v>1372</v>
      </c>
    </row>
    <row r="852" spans="2:51" s="12" customFormat="1" ht="11.25">
      <c r="B852" s="149"/>
      <c r="D852" s="150" t="s">
        <v>179</v>
      </c>
      <c r="E852" s="151" t="s">
        <v>19</v>
      </c>
      <c r="F852" s="152" t="s">
        <v>1352</v>
      </c>
      <c r="H852" s="151" t="s">
        <v>19</v>
      </c>
      <c r="I852" s="153"/>
      <c r="L852" s="149"/>
      <c r="M852" s="154"/>
      <c r="T852" s="155"/>
      <c r="AT852" s="151" t="s">
        <v>179</v>
      </c>
      <c r="AU852" s="151" t="s">
        <v>90</v>
      </c>
      <c r="AV852" s="12" t="s">
        <v>82</v>
      </c>
      <c r="AW852" s="12" t="s">
        <v>35</v>
      </c>
      <c r="AX852" s="12" t="s">
        <v>74</v>
      </c>
      <c r="AY852" s="151" t="s">
        <v>167</v>
      </c>
    </row>
    <row r="853" spans="2:51" s="13" customFormat="1" ht="11.25">
      <c r="B853" s="156"/>
      <c r="D853" s="150" t="s">
        <v>179</v>
      </c>
      <c r="E853" s="157" t="s">
        <v>19</v>
      </c>
      <c r="F853" s="158" t="s">
        <v>1373</v>
      </c>
      <c r="H853" s="159">
        <v>18</v>
      </c>
      <c r="I853" s="160"/>
      <c r="L853" s="156"/>
      <c r="M853" s="161"/>
      <c r="T853" s="162"/>
      <c r="AT853" s="157" t="s">
        <v>179</v>
      </c>
      <c r="AU853" s="157" t="s">
        <v>90</v>
      </c>
      <c r="AV853" s="13" t="s">
        <v>90</v>
      </c>
      <c r="AW853" s="13" t="s">
        <v>35</v>
      </c>
      <c r="AX853" s="13" t="s">
        <v>74</v>
      </c>
      <c r="AY853" s="157" t="s">
        <v>167</v>
      </c>
    </row>
    <row r="854" spans="2:51" s="14" customFormat="1" ht="11.25">
      <c r="B854" s="163"/>
      <c r="D854" s="150" t="s">
        <v>179</v>
      </c>
      <c r="E854" s="164" t="s">
        <v>19</v>
      </c>
      <c r="F854" s="165" t="s">
        <v>200</v>
      </c>
      <c r="H854" s="166">
        <v>18</v>
      </c>
      <c r="I854" s="167"/>
      <c r="L854" s="163"/>
      <c r="M854" s="168"/>
      <c r="T854" s="169"/>
      <c r="AT854" s="164" t="s">
        <v>179</v>
      </c>
      <c r="AU854" s="164" t="s">
        <v>90</v>
      </c>
      <c r="AV854" s="14" t="s">
        <v>175</v>
      </c>
      <c r="AW854" s="14" t="s">
        <v>35</v>
      </c>
      <c r="AX854" s="14" t="s">
        <v>82</v>
      </c>
      <c r="AY854" s="164" t="s">
        <v>167</v>
      </c>
    </row>
    <row r="855" spans="2:65" s="1" customFormat="1" ht="21.75" customHeight="1">
      <c r="B855" s="33"/>
      <c r="C855" s="132" t="s">
        <v>1374</v>
      </c>
      <c r="D855" s="132" t="s">
        <v>170</v>
      </c>
      <c r="E855" s="133" t="s">
        <v>1375</v>
      </c>
      <c r="F855" s="134" t="s">
        <v>1376</v>
      </c>
      <c r="G855" s="135" t="s">
        <v>312</v>
      </c>
      <c r="H855" s="136">
        <v>3</v>
      </c>
      <c r="I855" s="137"/>
      <c r="J855" s="138">
        <f>ROUND(I855*H855,2)</f>
        <v>0</v>
      </c>
      <c r="K855" s="134" t="s">
        <v>19</v>
      </c>
      <c r="L855" s="33"/>
      <c r="M855" s="139" t="s">
        <v>19</v>
      </c>
      <c r="N855" s="140" t="s">
        <v>46</v>
      </c>
      <c r="P855" s="141">
        <f>O855*H855</f>
        <v>0</v>
      </c>
      <c r="Q855" s="141">
        <v>0</v>
      </c>
      <c r="R855" s="141">
        <f>Q855*H855</f>
        <v>0</v>
      </c>
      <c r="S855" s="141">
        <v>0</v>
      </c>
      <c r="T855" s="142">
        <f>S855*H855</f>
        <v>0</v>
      </c>
      <c r="AR855" s="143" t="s">
        <v>309</v>
      </c>
      <c r="AT855" s="143" t="s">
        <v>170</v>
      </c>
      <c r="AU855" s="143" t="s">
        <v>90</v>
      </c>
      <c r="AY855" s="18" t="s">
        <v>167</v>
      </c>
      <c r="BE855" s="144">
        <f>IF(N855="základní",J855,0)</f>
        <v>0</v>
      </c>
      <c r="BF855" s="144">
        <f>IF(N855="snížená",J855,0)</f>
        <v>0</v>
      </c>
      <c r="BG855" s="144">
        <f>IF(N855="zákl. přenesená",J855,0)</f>
        <v>0</v>
      </c>
      <c r="BH855" s="144">
        <f>IF(N855="sníž. přenesená",J855,0)</f>
        <v>0</v>
      </c>
      <c r="BI855" s="144">
        <f>IF(N855="nulová",J855,0)</f>
        <v>0</v>
      </c>
      <c r="BJ855" s="18" t="s">
        <v>90</v>
      </c>
      <c r="BK855" s="144">
        <f>ROUND(I855*H855,2)</f>
        <v>0</v>
      </c>
      <c r="BL855" s="18" t="s">
        <v>309</v>
      </c>
      <c r="BM855" s="143" t="s">
        <v>1377</v>
      </c>
    </row>
    <row r="856" spans="2:51" s="12" customFormat="1" ht="11.25">
      <c r="B856" s="149"/>
      <c r="D856" s="150" t="s">
        <v>179</v>
      </c>
      <c r="E856" s="151" t="s">
        <v>19</v>
      </c>
      <c r="F856" s="152" t="s">
        <v>1352</v>
      </c>
      <c r="H856" s="151" t="s">
        <v>19</v>
      </c>
      <c r="I856" s="153"/>
      <c r="L856" s="149"/>
      <c r="M856" s="154"/>
      <c r="T856" s="155"/>
      <c r="AT856" s="151" t="s">
        <v>179</v>
      </c>
      <c r="AU856" s="151" t="s">
        <v>90</v>
      </c>
      <c r="AV856" s="12" t="s">
        <v>82</v>
      </c>
      <c r="AW856" s="12" t="s">
        <v>35</v>
      </c>
      <c r="AX856" s="12" t="s">
        <v>74</v>
      </c>
      <c r="AY856" s="151" t="s">
        <v>167</v>
      </c>
    </row>
    <row r="857" spans="2:51" s="13" customFormat="1" ht="11.25">
      <c r="B857" s="156"/>
      <c r="D857" s="150" t="s">
        <v>179</v>
      </c>
      <c r="E857" s="157" t="s">
        <v>19</v>
      </c>
      <c r="F857" s="158" t="s">
        <v>1378</v>
      </c>
      <c r="H857" s="159">
        <v>3</v>
      </c>
      <c r="I857" s="160"/>
      <c r="L857" s="156"/>
      <c r="M857" s="161"/>
      <c r="T857" s="162"/>
      <c r="AT857" s="157" t="s">
        <v>179</v>
      </c>
      <c r="AU857" s="157" t="s">
        <v>90</v>
      </c>
      <c r="AV857" s="13" t="s">
        <v>90</v>
      </c>
      <c r="AW857" s="13" t="s">
        <v>35</v>
      </c>
      <c r="AX857" s="13" t="s">
        <v>74</v>
      </c>
      <c r="AY857" s="157" t="s">
        <v>167</v>
      </c>
    </row>
    <row r="858" spans="2:51" s="14" customFormat="1" ht="11.25">
      <c r="B858" s="163"/>
      <c r="D858" s="150" t="s">
        <v>179</v>
      </c>
      <c r="E858" s="164" t="s">
        <v>19</v>
      </c>
      <c r="F858" s="165" t="s">
        <v>200</v>
      </c>
      <c r="H858" s="166">
        <v>3</v>
      </c>
      <c r="I858" s="167"/>
      <c r="L858" s="163"/>
      <c r="M858" s="168"/>
      <c r="T858" s="169"/>
      <c r="AT858" s="164" t="s">
        <v>179</v>
      </c>
      <c r="AU858" s="164" t="s">
        <v>90</v>
      </c>
      <c r="AV858" s="14" t="s">
        <v>175</v>
      </c>
      <c r="AW858" s="14" t="s">
        <v>35</v>
      </c>
      <c r="AX858" s="14" t="s">
        <v>82</v>
      </c>
      <c r="AY858" s="164" t="s">
        <v>167</v>
      </c>
    </row>
    <row r="859" spans="2:65" s="1" customFormat="1" ht="21.75" customHeight="1">
      <c r="B859" s="33"/>
      <c r="C859" s="132" t="s">
        <v>1379</v>
      </c>
      <c r="D859" s="132" t="s">
        <v>170</v>
      </c>
      <c r="E859" s="133" t="s">
        <v>1380</v>
      </c>
      <c r="F859" s="134" t="s">
        <v>1381</v>
      </c>
      <c r="G859" s="135" t="s">
        <v>312</v>
      </c>
      <c r="H859" s="136">
        <v>2</v>
      </c>
      <c r="I859" s="137"/>
      <c r="J859" s="138">
        <f>ROUND(I859*H859,2)</f>
        <v>0</v>
      </c>
      <c r="K859" s="134" t="s">
        <v>19</v>
      </c>
      <c r="L859" s="33"/>
      <c r="M859" s="139" t="s">
        <v>19</v>
      </c>
      <c r="N859" s="140" t="s">
        <v>46</v>
      </c>
      <c r="P859" s="141">
        <f>O859*H859</f>
        <v>0</v>
      </c>
      <c r="Q859" s="141">
        <v>0</v>
      </c>
      <c r="R859" s="141">
        <f>Q859*H859</f>
        <v>0</v>
      </c>
      <c r="S859" s="141">
        <v>0</v>
      </c>
      <c r="T859" s="142">
        <f>S859*H859</f>
        <v>0</v>
      </c>
      <c r="AR859" s="143" t="s">
        <v>309</v>
      </c>
      <c r="AT859" s="143" t="s">
        <v>170</v>
      </c>
      <c r="AU859" s="143" t="s">
        <v>90</v>
      </c>
      <c r="AY859" s="18" t="s">
        <v>167</v>
      </c>
      <c r="BE859" s="144">
        <f>IF(N859="základní",J859,0)</f>
        <v>0</v>
      </c>
      <c r="BF859" s="144">
        <f>IF(N859="snížená",J859,0)</f>
        <v>0</v>
      </c>
      <c r="BG859" s="144">
        <f>IF(N859="zákl. přenesená",J859,0)</f>
        <v>0</v>
      </c>
      <c r="BH859" s="144">
        <f>IF(N859="sníž. přenesená",J859,0)</f>
        <v>0</v>
      </c>
      <c r="BI859" s="144">
        <f>IF(N859="nulová",J859,0)</f>
        <v>0</v>
      </c>
      <c r="BJ859" s="18" t="s">
        <v>90</v>
      </c>
      <c r="BK859" s="144">
        <f>ROUND(I859*H859,2)</f>
        <v>0</v>
      </c>
      <c r="BL859" s="18" t="s">
        <v>309</v>
      </c>
      <c r="BM859" s="143" t="s">
        <v>1382</v>
      </c>
    </row>
    <row r="860" spans="2:51" s="12" customFormat="1" ht="11.25">
      <c r="B860" s="149"/>
      <c r="D860" s="150" t="s">
        <v>179</v>
      </c>
      <c r="E860" s="151" t="s">
        <v>19</v>
      </c>
      <c r="F860" s="152" t="s">
        <v>1352</v>
      </c>
      <c r="H860" s="151" t="s">
        <v>19</v>
      </c>
      <c r="I860" s="153"/>
      <c r="L860" s="149"/>
      <c r="M860" s="154"/>
      <c r="T860" s="155"/>
      <c r="AT860" s="151" t="s">
        <v>179</v>
      </c>
      <c r="AU860" s="151" t="s">
        <v>90</v>
      </c>
      <c r="AV860" s="12" t="s">
        <v>82</v>
      </c>
      <c r="AW860" s="12" t="s">
        <v>35</v>
      </c>
      <c r="AX860" s="12" t="s">
        <v>74</v>
      </c>
      <c r="AY860" s="151" t="s">
        <v>167</v>
      </c>
    </row>
    <row r="861" spans="2:51" s="13" customFormat="1" ht="11.25">
      <c r="B861" s="156"/>
      <c r="D861" s="150" t="s">
        <v>179</v>
      </c>
      <c r="E861" s="157" t="s">
        <v>19</v>
      </c>
      <c r="F861" s="158" t="s">
        <v>1383</v>
      </c>
      <c r="H861" s="159">
        <v>1</v>
      </c>
      <c r="I861" s="160"/>
      <c r="L861" s="156"/>
      <c r="M861" s="161"/>
      <c r="T861" s="162"/>
      <c r="AT861" s="157" t="s">
        <v>179</v>
      </c>
      <c r="AU861" s="157" t="s">
        <v>90</v>
      </c>
      <c r="AV861" s="13" t="s">
        <v>90</v>
      </c>
      <c r="AW861" s="13" t="s">
        <v>35</v>
      </c>
      <c r="AX861" s="13" t="s">
        <v>74</v>
      </c>
      <c r="AY861" s="157" t="s">
        <v>167</v>
      </c>
    </row>
    <row r="862" spans="2:51" s="13" customFormat="1" ht="11.25">
      <c r="B862" s="156"/>
      <c r="D862" s="150" t="s">
        <v>179</v>
      </c>
      <c r="E862" s="157" t="s">
        <v>19</v>
      </c>
      <c r="F862" s="158" t="s">
        <v>1384</v>
      </c>
      <c r="H862" s="159">
        <v>1</v>
      </c>
      <c r="I862" s="160"/>
      <c r="L862" s="156"/>
      <c r="M862" s="161"/>
      <c r="T862" s="162"/>
      <c r="AT862" s="157" t="s">
        <v>179</v>
      </c>
      <c r="AU862" s="157" t="s">
        <v>90</v>
      </c>
      <c r="AV862" s="13" t="s">
        <v>90</v>
      </c>
      <c r="AW862" s="13" t="s">
        <v>35</v>
      </c>
      <c r="AX862" s="13" t="s">
        <v>74</v>
      </c>
      <c r="AY862" s="157" t="s">
        <v>167</v>
      </c>
    </row>
    <row r="863" spans="2:51" s="14" customFormat="1" ht="11.25">
      <c r="B863" s="163"/>
      <c r="D863" s="150" t="s">
        <v>179</v>
      </c>
      <c r="E863" s="164" t="s">
        <v>19</v>
      </c>
      <c r="F863" s="165" t="s">
        <v>200</v>
      </c>
      <c r="H863" s="166">
        <v>2</v>
      </c>
      <c r="I863" s="167"/>
      <c r="L863" s="163"/>
      <c r="M863" s="168"/>
      <c r="T863" s="169"/>
      <c r="AT863" s="164" t="s">
        <v>179</v>
      </c>
      <c r="AU863" s="164" t="s">
        <v>90</v>
      </c>
      <c r="AV863" s="14" t="s">
        <v>175</v>
      </c>
      <c r="AW863" s="14" t="s">
        <v>35</v>
      </c>
      <c r="AX863" s="14" t="s">
        <v>82</v>
      </c>
      <c r="AY863" s="164" t="s">
        <v>167</v>
      </c>
    </row>
    <row r="864" spans="2:65" s="1" customFormat="1" ht="21.75" customHeight="1">
      <c r="B864" s="33"/>
      <c r="C864" s="132" t="s">
        <v>1385</v>
      </c>
      <c r="D864" s="132" t="s">
        <v>170</v>
      </c>
      <c r="E864" s="133" t="s">
        <v>1386</v>
      </c>
      <c r="F864" s="134" t="s">
        <v>1387</v>
      </c>
      <c r="G864" s="135" t="s">
        <v>312</v>
      </c>
      <c r="H864" s="136">
        <v>18</v>
      </c>
      <c r="I864" s="137"/>
      <c r="J864" s="138">
        <f>ROUND(I864*H864,2)</f>
        <v>0</v>
      </c>
      <c r="K864" s="134" t="s">
        <v>19</v>
      </c>
      <c r="L864" s="33"/>
      <c r="M864" s="139" t="s">
        <v>19</v>
      </c>
      <c r="N864" s="140" t="s">
        <v>46</v>
      </c>
      <c r="P864" s="141">
        <f>O864*H864</f>
        <v>0</v>
      </c>
      <c r="Q864" s="141">
        <v>0</v>
      </c>
      <c r="R864" s="141">
        <f>Q864*H864</f>
        <v>0</v>
      </c>
      <c r="S864" s="141">
        <v>0</v>
      </c>
      <c r="T864" s="142">
        <f>S864*H864</f>
        <v>0</v>
      </c>
      <c r="AR864" s="143" t="s">
        <v>309</v>
      </c>
      <c r="AT864" s="143" t="s">
        <v>170</v>
      </c>
      <c r="AU864" s="143" t="s">
        <v>90</v>
      </c>
      <c r="AY864" s="18" t="s">
        <v>167</v>
      </c>
      <c r="BE864" s="144">
        <f>IF(N864="základní",J864,0)</f>
        <v>0</v>
      </c>
      <c r="BF864" s="144">
        <f>IF(N864="snížená",J864,0)</f>
        <v>0</v>
      </c>
      <c r="BG864" s="144">
        <f>IF(N864="zákl. přenesená",J864,0)</f>
        <v>0</v>
      </c>
      <c r="BH864" s="144">
        <f>IF(N864="sníž. přenesená",J864,0)</f>
        <v>0</v>
      </c>
      <c r="BI864" s="144">
        <f>IF(N864="nulová",J864,0)</f>
        <v>0</v>
      </c>
      <c r="BJ864" s="18" t="s">
        <v>90</v>
      </c>
      <c r="BK864" s="144">
        <f>ROUND(I864*H864,2)</f>
        <v>0</v>
      </c>
      <c r="BL864" s="18" t="s">
        <v>309</v>
      </c>
      <c r="BM864" s="143" t="s">
        <v>1388</v>
      </c>
    </row>
    <row r="865" spans="2:51" s="12" customFormat="1" ht="11.25">
      <c r="B865" s="149"/>
      <c r="D865" s="150" t="s">
        <v>179</v>
      </c>
      <c r="E865" s="151" t="s">
        <v>19</v>
      </c>
      <c r="F865" s="152" t="s">
        <v>1352</v>
      </c>
      <c r="H865" s="151" t="s">
        <v>19</v>
      </c>
      <c r="I865" s="153"/>
      <c r="L865" s="149"/>
      <c r="M865" s="154"/>
      <c r="T865" s="155"/>
      <c r="AT865" s="151" t="s">
        <v>179</v>
      </c>
      <c r="AU865" s="151" t="s">
        <v>90</v>
      </c>
      <c r="AV865" s="12" t="s">
        <v>82</v>
      </c>
      <c r="AW865" s="12" t="s">
        <v>35</v>
      </c>
      <c r="AX865" s="12" t="s">
        <v>74</v>
      </c>
      <c r="AY865" s="151" t="s">
        <v>167</v>
      </c>
    </row>
    <row r="866" spans="2:51" s="13" customFormat="1" ht="11.25">
      <c r="B866" s="156"/>
      <c r="D866" s="150" t="s">
        <v>179</v>
      </c>
      <c r="E866" s="157" t="s">
        <v>19</v>
      </c>
      <c r="F866" s="158" t="s">
        <v>1389</v>
      </c>
      <c r="H866" s="159">
        <v>9</v>
      </c>
      <c r="I866" s="160"/>
      <c r="L866" s="156"/>
      <c r="M866" s="161"/>
      <c r="T866" s="162"/>
      <c r="AT866" s="157" t="s">
        <v>179</v>
      </c>
      <c r="AU866" s="157" t="s">
        <v>90</v>
      </c>
      <c r="AV866" s="13" t="s">
        <v>90</v>
      </c>
      <c r="AW866" s="13" t="s">
        <v>35</v>
      </c>
      <c r="AX866" s="13" t="s">
        <v>74</v>
      </c>
      <c r="AY866" s="157" t="s">
        <v>167</v>
      </c>
    </row>
    <row r="867" spans="2:51" s="13" customFormat="1" ht="11.25">
      <c r="B867" s="156"/>
      <c r="D867" s="150" t="s">
        <v>179</v>
      </c>
      <c r="E867" s="157" t="s">
        <v>19</v>
      </c>
      <c r="F867" s="158" t="s">
        <v>1390</v>
      </c>
      <c r="H867" s="159">
        <v>9</v>
      </c>
      <c r="I867" s="160"/>
      <c r="L867" s="156"/>
      <c r="M867" s="161"/>
      <c r="T867" s="162"/>
      <c r="AT867" s="157" t="s">
        <v>179</v>
      </c>
      <c r="AU867" s="157" t="s">
        <v>90</v>
      </c>
      <c r="AV867" s="13" t="s">
        <v>90</v>
      </c>
      <c r="AW867" s="13" t="s">
        <v>35</v>
      </c>
      <c r="AX867" s="13" t="s">
        <v>74</v>
      </c>
      <c r="AY867" s="157" t="s">
        <v>167</v>
      </c>
    </row>
    <row r="868" spans="2:51" s="14" customFormat="1" ht="11.25">
      <c r="B868" s="163"/>
      <c r="D868" s="150" t="s">
        <v>179</v>
      </c>
      <c r="E868" s="164" t="s">
        <v>19</v>
      </c>
      <c r="F868" s="165" t="s">
        <v>200</v>
      </c>
      <c r="H868" s="166">
        <v>18</v>
      </c>
      <c r="I868" s="167"/>
      <c r="L868" s="163"/>
      <c r="M868" s="168"/>
      <c r="T868" s="169"/>
      <c r="AT868" s="164" t="s">
        <v>179</v>
      </c>
      <c r="AU868" s="164" t="s">
        <v>90</v>
      </c>
      <c r="AV868" s="14" t="s">
        <v>175</v>
      </c>
      <c r="AW868" s="14" t="s">
        <v>35</v>
      </c>
      <c r="AX868" s="14" t="s">
        <v>82</v>
      </c>
      <c r="AY868" s="164" t="s">
        <v>167</v>
      </c>
    </row>
    <row r="869" spans="2:65" s="1" customFormat="1" ht="21.75" customHeight="1">
      <c r="B869" s="33"/>
      <c r="C869" s="132" t="s">
        <v>1391</v>
      </c>
      <c r="D869" s="132" t="s">
        <v>170</v>
      </c>
      <c r="E869" s="133" t="s">
        <v>1392</v>
      </c>
      <c r="F869" s="134" t="s">
        <v>1393</v>
      </c>
      <c r="G869" s="135" t="s">
        <v>312</v>
      </c>
      <c r="H869" s="136">
        <v>1</v>
      </c>
      <c r="I869" s="137"/>
      <c r="J869" s="138">
        <f>ROUND(I869*H869,2)</f>
        <v>0</v>
      </c>
      <c r="K869" s="134" t="s">
        <v>19</v>
      </c>
      <c r="L869" s="33"/>
      <c r="M869" s="139" t="s">
        <v>19</v>
      </c>
      <c r="N869" s="140" t="s">
        <v>46</v>
      </c>
      <c r="P869" s="141">
        <f>O869*H869</f>
        <v>0</v>
      </c>
      <c r="Q869" s="141">
        <v>0</v>
      </c>
      <c r="R869" s="141">
        <f>Q869*H869</f>
        <v>0</v>
      </c>
      <c r="S869" s="141">
        <v>0</v>
      </c>
      <c r="T869" s="142">
        <f>S869*H869</f>
        <v>0</v>
      </c>
      <c r="AR869" s="143" t="s">
        <v>309</v>
      </c>
      <c r="AT869" s="143" t="s">
        <v>170</v>
      </c>
      <c r="AU869" s="143" t="s">
        <v>90</v>
      </c>
      <c r="AY869" s="18" t="s">
        <v>167</v>
      </c>
      <c r="BE869" s="144">
        <f>IF(N869="základní",J869,0)</f>
        <v>0</v>
      </c>
      <c r="BF869" s="144">
        <f>IF(N869="snížená",J869,0)</f>
        <v>0</v>
      </c>
      <c r="BG869" s="144">
        <f>IF(N869="zákl. přenesená",J869,0)</f>
        <v>0</v>
      </c>
      <c r="BH869" s="144">
        <f>IF(N869="sníž. přenesená",J869,0)</f>
        <v>0</v>
      </c>
      <c r="BI869" s="144">
        <f>IF(N869="nulová",J869,0)</f>
        <v>0</v>
      </c>
      <c r="BJ869" s="18" t="s">
        <v>90</v>
      </c>
      <c r="BK869" s="144">
        <f>ROUND(I869*H869,2)</f>
        <v>0</v>
      </c>
      <c r="BL869" s="18" t="s">
        <v>309</v>
      </c>
      <c r="BM869" s="143" t="s">
        <v>1394</v>
      </c>
    </row>
    <row r="870" spans="2:51" s="12" customFormat="1" ht="11.25">
      <c r="B870" s="149"/>
      <c r="D870" s="150" t="s">
        <v>179</v>
      </c>
      <c r="E870" s="151" t="s">
        <v>19</v>
      </c>
      <c r="F870" s="152" t="s">
        <v>1352</v>
      </c>
      <c r="H870" s="151" t="s">
        <v>19</v>
      </c>
      <c r="I870" s="153"/>
      <c r="L870" s="149"/>
      <c r="M870" s="154"/>
      <c r="T870" s="155"/>
      <c r="AT870" s="151" t="s">
        <v>179</v>
      </c>
      <c r="AU870" s="151" t="s">
        <v>90</v>
      </c>
      <c r="AV870" s="12" t="s">
        <v>82</v>
      </c>
      <c r="AW870" s="12" t="s">
        <v>35</v>
      </c>
      <c r="AX870" s="12" t="s">
        <v>74</v>
      </c>
      <c r="AY870" s="151" t="s">
        <v>167</v>
      </c>
    </row>
    <row r="871" spans="2:51" s="13" customFormat="1" ht="11.25">
      <c r="B871" s="156"/>
      <c r="D871" s="150" t="s">
        <v>179</v>
      </c>
      <c r="E871" s="157" t="s">
        <v>19</v>
      </c>
      <c r="F871" s="158" t="s">
        <v>1395</v>
      </c>
      <c r="H871" s="159">
        <v>1</v>
      </c>
      <c r="I871" s="160"/>
      <c r="L871" s="156"/>
      <c r="M871" s="161"/>
      <c r="T871" s="162"/>
      <c r="AT871" s="157" t="s">
        <v>179</v>
      </c>
      <c r="AU871" s="157" t="s">
        <v>90</v>
      </c>
      <c r="AV871" s="13" t="s">
        <v>90</v>
      </c>
      <c r="AW871" s="13" t="s">
        <v>35</v>
      </c>
      <c r="AX871" s="13" t="s">
        <v>74</v>
      </c>
      <c r="AY871" s="157" t="s">
        <v>167</v>
      </c>
    </row>
    <row r="872" spans="2:51" s="14" customFormat="1" ht="11.25">
      <c r="B872" s="163"/>
      <c r="D872" s="150" t="s">
        <v>179</v>
      </c>
      <c r="E872" s="164" t="s">
        <v>19</v>
      </c>
      <c r="F872" s="165" t="s">
        <v>200</v>
      </c>
      <c r="H872" s="166">
        <v>1</v>
      </c>
      <c r="I872" s="167"/>
      <c r="L872" s="163"/>
      <c r="M872" s="168"/>
      <c r="T872" s="169"/>
      <c r="AT872" s="164" t="s">
        <v>179</v>
      </c>
      <c r="AU872" s="164" t="s">
        <v>90</v>
      </c>
      <c r="AV872" s="14" t="s">
        <v>175</v>
      </c>
      <c r="AW872" s="14" t="s">
        <v>35</v>
      </c>
      <c r="AX872" s="14" t="s">
        <v>82</v>
      </c>
      <c r="AY872" s="164" t="s">
        <v>167</v>
      </c>
    </row>
    <row r="873" spans="2:65" s="1" customFormat="1" ht="37.9" customHeight="1">
      <c r="B873" s="33"/>
      <c r="C873" s="132" t="s">
        <v>1396</v>
      </c>
      <c r="D873" s="132" t="s">
        <v>170</v>
      </c>
      <c r="E873" s="133" t="s">
        <v>1397</v>
      </c>
      <c r="F873" s="134" t="s">
        <v>1398</v>
      </c>
      <c r="G873" s="135" t="s">
        <v>312</v>
      </c>
      <c r="H873" s="136">
        <v>2</v>
      </c>
      <c r="I873" s="137"/>
      <c r="J873" s="138">
        <f>ROUND(I873*H873,2)</f>
        <v>0</v>
      </c>
      <c r="K873" s="134" t="s">
        <v>19</v>
      </c>
      <c r="L873" s="33"/>
      <c r="M873" s="139" t="s">
        <v>19</v>
      </c>
      <c r="N873" s="140" t="s">
        <v>46</v>
      </c>
      <c r="P873" s="141">
        <f>O873*H873</f>
        <v>0</v>
      </c>
      <c r="Q873" s="141">
        <v>0</v>
      </c>
      <c r="R873" s="141">
        <f>Q873*H873</f>
        <v>0</v>
      </c>
      <c r="S873" s="141">
        <v>0</v>
      </c>
      <c r="T873" s="142">
        <f>S873*H873</f>
        <v>0</v>
      </c>
      <c r="AR873" s="143" t="s">
        <v>309</v>
      </c>
      <c r="AT873" s="143" t="s">
        <v>170</v>
      </c>
      <c r="AU873" s="143" t="s">
        <v>90</v>
      </c>
      <c r="AY873" s="18" t="s">
        <v>167</v>
      </c>
      <c r="BE873" s="144">
        <f>IF(N873="základní",J873,0)</f>
        <v>0</v>
      </c>
      <c r="BF873" s="144">
        <f>IF(N873="snížená",J873,0)</f>
        <v>0</v>
      </c>
      <c r="BG873" s="144">
        <f>IF(N873="zákl. přenesená",J873,0)</f>
        <v>0</v>
      </c>
      <c r="BH873" s="144">
        <f>IF(N873="sníž. přenesená",J873,0)</f>
        <v>0</v>
      </c>
      <c r="BI873" s="144">
        <f>IF(N873="nulová",J873,0)</f>
        <v>0</v>
      </c>
      <c r="BJ873" s="18" t="s">
        <v>90</v>
      </c>
      <c r="BK873" s="144">
        <f>ROUND(I873*H873,2)</f>
        <v>0</v>
      </c>
      <c r="BL873" s="18" t="s">
        <v>309</v>
      </c>
      <c r="BM873" s="143" t="s">
        <v>1399</v>
      </c>
    </row>
    <row r="874" spans="2:51" s="12" customFormat="1" ht="11.25">
      <c r="B874" s="149"/>
      <c r="D874" s="150" t="s">
        <v>179</v>
      </c>
      <c r="E874" s="151" t="s">
        <v>19</v>
      </c>
      <c r="F874" s="152" t="s">
        <v>1400</v>
      </c>
      <c r="H874" s="151" t="s">
        <v>19</v>
      </c>
      <c r="I874" s="153"/>
      <c r="L874" s="149"/>
      <c r="M874" s="154"/>
      <c r="T874" s="155"/>
      <c r="AT874" s="151" t="s">
        <v>179</v>
      </c>
      <c r="AU874" s="151" t="s">
        <v>90</v>
      </c>
      <c r="AV874" s="12" t="s">
        <v>82</v>
      </c>
      <c r="AW874" s="12" t="s">
        <v>35</v>
      </c>
      <c r="AX874" s="12" t="s">
        <v>74</v>
      </c>
      <c r="AY874" s="151" t="s">
        <v>167</v>
      </c>
    </row>
    <row r="875" spans="2:51" s="13" customFormat="1" ht="11.25">
      <c r="B875" s="156"/>
      <c r="D875" s="150" t="s">
        <v>179</v>
      </c>
      <c r="E875" s="157" t="s">
        <v>19</v>
      </c>
      <c r="F875" s="158" t="s">
        <v>1401</v>
      </c>
      <c r="H875" s="159">
        <v>2</v>
      </c>
      <c r="I875" s="160"/>
      <c r="L875" s="156"/>
      <c r="M875" s="161"/>
      <c r="T875" s="162"/>
      <c r="AT875" s="157" t="s">
        <v>179</v>
      </c>
      <c r="AU875" s="157" t="s">
        <v>90</v>
      </c>
      <c r="AV875" s="13" t="s">
        <v>90</v>
      </c>
      <c r="AW875" s="13" t="s">
        <v>35</v>
      </c>
      <c r="AX875" s="13" t="s">
        <v>74</v>
      </c>
      <c r="AY875" s="157" t="s">
        <v>167</v>
      </c>
    </row>
    <row r="876" spans="2:51" s="14" customFormat="1" ht="11.25">
      <c r="B876" s="163"/>
      <c r="D876" s="150" t="s">
        <v>179</v>
      </c>
      <c r="E876" s="164" t="s">
        <v>19</v>
      </c>
      <c r="F876" s="165" t="s">
        <v>200</v>
      </c>
      <c r="H876" s="166">
        <v>2</v>
      </c>
      <c r="I876" s="167"/>
      <c r="L876" s="163"/>
      <c r="M876" s="168"/>
      <c r="T876" s="169"/>
      <c r="AT876" s="164" t="s">
        <v>179</v>
      </c>
      <c r="AU876" s="164" t="s">
        <v>90</v>
      </c>
      <c r="AV876" s="14" t="s">
        <v>175</v>
      </c>
      <c r="AW876" s="14" t="s">
        <v>35</v>
      </c>
      <c r="AX876" s="14" t="s">
        <v>82</v>
      </c>
      <c r="AY876" s="164" t="s">
        <v>167</v>
      </c>
    </row>
    <row r="877" spans="2:65" s="1" customFormat="1" ht="16.5" customHeight="1">
      <c r="B877" s="33"/>
      <c r="C877" s="132" t="s">
        <v>1402</v>
      </c>
      <c r="D877" s="132" t="s">
        <v>170</v>
      </c>
      <c r="E877" s="133" t="s">
        <v>1403</v>
      </c>
      <c r="F877" s="134" t="s">
        <v>1404</v>
      </c>
      <c r="G877" s="135" t="s">
        <v>312</v>
      </c>
      <c r="H877" s="136">
        <v>2</v>
      </c>
      <c r="I877" s="137"/>
      <c r="J877" s="138">
        <f>ROUND(I877*H877,2)</f>
        <v>0</v>
      </c>
      <c r="K877" s="134" t="s">
        <v>19</v>
      </c>
      <c r="L877" s="33"/>
      <c r="M877" s="139" t="s">
        <v>19</v>
      </c>
      <c r="N877" s="140" t="s">
        <v>46</v>
      </c>
      <c r="P877" s="141">
        <f>O877*H877</f>
        <v>0</v>
      </c>
      <c r="Q877" s="141">
        <v>0</v>
      </c>
      <c r="R877" s="141">
        <f>Q877*H877</f>
        <v>0</v>
      </c>
      <c r="S877" s="141">
        <v>0</v>
      </c>
      <c r="T877" s="142">
        <f>S877*H877</f>
        <v>0</v>
      </c>
      <c r="AR877" s="143" t="s">
        <v>309</v>
      </c>
      <c r="AT877" s="143" t="s">
        <v>170</v>
      </c>
      <c r="AU877" s="143" t="s">
        <v>90</v>
      </c>
      <c r="AY877" s="18" t="s">
        <v>167</v>
      </c>
      <c r="BE877" s="144">
        <f>IF(N877="základní",J877,0)</f>
        <v>0</v>
      </c>
      <c r="BF877" s="144">
        <f>IF(N877="snížená",J877,0)</f>
        <v>0</v>
      </c>
      <c r="BG877" s="144">
        <f>IF(N877="zákl. přenesená",J877,0)</f>
        <v>0</v>
      </c>
      <c r="BH877" s="144">
        <f>IF(N877="sníž. přenesená",J877,0)</f>
        <v>0</v>
      </c>
      <c r="BI877" s="144">
        <f>IF(N877="nulová",J877,0)</f>
        <v>0</v>
      </c>
      <c r="BJ877" s="18" t="s">
        <v>90</v>
      </c>
      <c r="BK877" s="144">
        <f>ROUND(I877*H877,2)</f>
        <v>0</v>
      </c>
      <c r="BL877" s="18" t="s">
        <v>309</v>
      </c>
      <c r="BM877" s="143" t="s">
        <v>1405</v>
      </c>
    </row>
    <row r="878" spans="2:51" s="12" customFormat="1" ht="11.25">
      <c r="B878" s="149"/>
      <c r="D878" s="150" t="s">
        <v>179</v>
      </c>
      <c r="E878" s="151" t="s">
        <v>19</v>
      </c>
      <c r="F878" s="152" t="s">
        <v>1400</v>
      </c>
      <c r="H878" s="151" t="s">
        <v>19</v>
      </c>
      <c r="I878" s="153"/>
      <c r="L878" s="149"/>
      <c r="M878" s="154"/>
      <c r="T878" s="155"/>
      <c r="AT878" s="151" t="s">
        <v>179</v>
      </c>
      <c r="AU878" s="151" t="s">
        <v>90</v>
      </c>
      <c r="AV878" s="12" t="s">
        <v>82</v>
      </c>
      <c r="AW878" s="12" t="s">
        <v>35</v>
      </c>
      <c r="AX878" s="12" t="s">
        <v>74</v>
      </c>
      <c r="AY878" s="151" t="s">
        <v>167</v>
      </c>
    </row>
    <row r="879" spans="2:51" s="13" customFormat="1" ht="11.25">
      <c r="B879" s="156"/>
      <c r="D879" s="150" t="s">
        <v>179</v>
      </c>
      <c r="E879" s="157" t="s">
        <v>19</v>
      </c>
      <c r="F879" s="158" t="s">
        <v>1406</v>
      </c>
      <c r="H879" s="159">
        <v>2</v>
      </c>
      <c r="I879" s="160"/>
      <c r="L879" s="156"/>
      <c r="M879" s="161"/>
      <c r="T879" s="162"/>
      <c r="AT879" s="157" t="s">
        <v>179</v>
      </c>
      <c r="AU879" s="157" t="s">
        <v>90</v>
      </c>
      <c r="AV879" s="13" t="s">
        <v>90</v>
      </c>
      <c r="AW879" s="13" t="s">
        <v>35</v>
      </c>
      <c r="AX879" s="13" t="s">
        <v>74</v>
      </c>
      <c r="AY879" s="157" t="s">
        <v>167</v>
      </c>
    </row>
    <row r="880" spans="2:51" s="14" customFormat="1" ht="11.25">
      <c r="B880" s="163"/>
      <c r="D880" s="150" t="s">
        <v>179</v>
      </c>
      <c r="E880" s="164" t="s">
        <v>19</v>
      </c>
      <c r="F880" s="165" t="s">
        <v>200</v>
      </c>
      <c r="H880" s="166">
        <v>2</v>
      </c>
      <c r="I880" s="167"/>
      <c r="L880" s="163"/>
      <c r="M880" s="168"/>
      <c r="T880" s="169"/>
      <c r="AT880" s="164" t="s">
        <v>179</v>
      </c>
      <c r="AU880" s="164" t="s">
        <v>90</v>
      </c>
      <c r="AV880" s="14" t="s">
        <v>175</v>
      </c>
      <c r="AW880" s="14" t="s">
        <v>35</v>
      </c>
      <c r="AX880" s="14" t="s">
        <v>82</v>
      </c>
      <c r="AY880" s="164" t="s">
        <v>167</v>
      </c>
    </row>
    <row r="881" spans="2:65" s="1" customFormat="1" ht="33" customHeight="1">
      <c r="B881" s="33"/>
      <c r="C881" s="132" t="s">
        <v>1407</v>
      </c>
      <c r="D881" s="132" t="s">
        <v>170</v>
      </c>
      <c r="E881" s="133" t="s">
        <v>1408</v>
      </c>
      <c r="F881" s="134" t="s">
        <v>1409</v>
      </c>
      <c r="G881" s="135" t="s">
        <v>312</v>
      </c>
      <c r="H881" s="136">
        <v>31</v>
      </c>
      <c r="I881" s="137"/>
      <c r="J881" s="138">
        <f>ROUND(I881*H881,2)</f>
        <v>0</v>
      </c>
      <c r="K881" s="134" t="s">
        <v>19</v>
      </c>
      <c r="L881" s="33"/>
      <c r="M881" s="139" t="s">
        <v>19</v>
      </c>
      <c r="N881" s="140" t="s">
        <v>46</v>
      </c>
      <c r="P881" s="141">
        <f>O881*H881</f>
        <v>0</v>
      </c>
      <c r="Q881" s="141">
        <v>0</v>
      </c>
      <c r="R881" s="141">
        <f>Q881*H881</f>
        <v>0</v>
      </c>
      <c r="S881" s="141">
        <v>0</v>
      </c>
      <c r="T881" s="142">
        <f>S881*H881</f>
        <v>0</v>
      </c>
      <c r="AR881" s="143" t="s">
        <v>309</v>
      </c>
      <c r="AT881" s="143" t="s">
        <v>170</v>
      </c>
      <c r="AU881" s="143" t="s">
        <v>90</v>
      </c>
      <c r="AY881" s="18" t="s">
        <v>167</v>
      </c>
      <c r="BE881" s="144">
        <f>IF(N881="základní",J881,0)</f>
        <v>0</v>
      </c>
      <c r="BF881" s="144">
        <f>IF(N881="snížená",J881,0)</f>
        <v>0</v>
      </c>
      <c r="BG881" s="144">
        <f>IF(N881="zákl. přenesená",J881,0)</f>
        <v>0</v>
      </c>
      <c r="BH881" s="144">
        <f>IF(N881="sníž. přenesená",J881,0)</f>
        <v>0</v>
      </c>
      <c r="BI881" s="144">
        <f>IF(N881="nulová",J881,0)</f>
        <v>0</v>
      </c>
      <c r="BJ881" s="18" t="s">
        <v>90</v>
      </c>
      <c r="BK881" s="144">
        <f>ROUND(I881*H881,2)</f>
        <v>0</v>
      </c>
      <c r="BL881" s="18" t="s">
        <v>309</v>
      </c>
      <c r="BM881" s="143" t="s">
        <v>1410</v>
      </c>
    </row>
    <row r="882" spans="2:51" s="12" customFormat="1" ht="11.25">
      <c r="B882" s="149"/>
      <c r="D882" s="150" t="s">
        <v>179</v>
      </c>
      <c r="E882" s="151" t="s">
        <v>19</v>
      </c>
      <c r="F882" s="152" t="s">
        <v>600</v>
      </c>
      <c r="H882" s="151" t="s">
        <v>19</v>
      </c>
      <c r="I882" s="153"/>
      <c r="L882" s="149"/>
      <c r="M882" s="154"/>
      <c r="T882" s="155"/>
      <c r="AT882" s="151" t="s">
        <v>179</v>
      </c>
      <c r="AU882" s="151" t="s">
        <v>90</v>
      </c>
      <c r="AV882" s="12" t="s">
        <v>82</v>
      </c>
      <c r="AW882" s="12" t="s">
        <v>35</v>
      </c>
      <c r="AX882" s="12" t="s">
        <v>74</v>
      </c>
      <c r="AY882" s="151" t="s">
        <v>167</v>
      </c>
    </row>
    <row r="883" spans="2:51" s="13" customFormat="1" ht="11.25">
      <c r="B883" s="156"/>
      <c r="D883" s="150" t="s">
        <v>179</v>
      </c>
      <c r="E883" s="157" t="s">
        <v>19</v>
      </c>
      <c r="F883" s="158" t="s">
        <v>1411</v>
      </c>
      <c r="H883" s="159">
        <v>31</v>
      </c>
      <c r="I883" s="160"/>
      <c r="L883" s="156"/>
      <c r="M883" s="161"/>
      <c r="T883" s="162"/>
      <c r="AT883" s="157" t="s">
        <v>179</v>
      </c>
      <c r="AU883" s="157" t="s">
        <v>90</v>
      </c>
      <c r="AV883" s="13" t="s">
        <v>90</v>
      </c>
      <c r="AW883" s="13" t="s">
        <v>35</v>
      </c>
      <c r="AX883" s="13" t="s">
        <v>74</v>
      </c>
      <c r="AY883" s="157" t="s">
        <v>167</v>
      </c>
    </row>
    <row r="884" spans="2:51" s="14" customFormat="1" ht="11.25">
      <c r="B884" s="163"/>
      <c r="D884" s="150" t="s">
        <v>179</v>
      </c>
      <c r="E884" s="164" t="s">
        <v>19</v>
      </c>
      <c r="F884" s="165" t="s">
        <v>200</v>
      </c>
      <c r="H884" s="166">
        <v>31</v>
      </c>
      <c r="I884" s="167"/>
      <c r="L884" s="163"/>
      <c r="M884" s="168"/>
      <c r="T884" s="169"/>
      <c r="AT884" s="164" t="s">
        <v>179</v>
      </c>
      <c r="AU884" s="164" t="s">
        <v>90</v>
      </c>
      <c r="AV884" s="14" t="s">
        <v>175</v>
      </c>
      <c r="AW884" s="14" t="s">
        <v>35</v>
      </c>
      <c r="AX884" s="14" t="s">
        <v>82</v>
      </c>
      <c r="AY884" s="164" t="s">
        <v>167</v>
      </c>
    </row>
    <row r="885" spans="2:65" s="1" customFormat="1" ht="24.2" customHeight="1">
      <c r="B885" s="33"/>
      <c r="C885" s="132" t="s">
        <v>1412</v>
      </c>
      <c r="D885" s="132" t="s">
        <v>170</v>
      </c>
      <c r="E885" s="133" t="s">
        <v>1413</v>
      </c>
      <c r="F885" s="134" t="s">
        <v>1414</v>
      </c>
      <c r="G885" s="135" t="s">
        <v>312</v>
      </c>
      <c r="H885" s="136">
        <v>31</v>
      </c>
      <c r="I885" s="137"/>
      <c r="J885" s="138">
        <f>ROUND(I885*H885,2)</f>
        <v>0</v>
      </c>
      <c r="K885" s="134" t="s">
        <v>174</v>
      </c>
      <c r="L885" s="33"/>
      <c r="M885" s="139" t="s">
        <v>19</v>
      </c>
      <c r="N885" s="140" t="s">
        <v>46</v>
      </c>
      <c r="P885" s="141">
        <f>O885*H885</f>
        <v>0</v>
      </c>
      <c r="Q885" s="141">
        <v>0</v>
      </c>
      <c r="R885" s="141">
        <f>Q885*H885</f>
        <v>0</v>
      </c>
      <c r="S885" s="141">
        <v>0</v>
      </c>
      <c r="T885" s="142">
        <f>S885*H885</f>
        <v>0</v>
      </c>
      <c r="AR885" s="143" t="s">
        <v>309</v>
      </c>
      <c r="AT885" s="143" t="s">
        <v>170</v>
      </c>
      <c r="AU885" s="143" t="s">
        <v>90</v>
      </c>
      <c r="AY885" s="18" t="s">
        <v>167</v>
      </c>
      <c r="BE885" s="144">
        <f>IF(N885="základní",J885,0)</f>
        <v>0</v>
      </c>
      <c r="BF885" s="144">
        <f>IF(N885="snížená",J885,0)</f>
        <v>0</v>
      </c>
      <c r="BG885" s="144">
        <f>IF(N885="zákl. přenesená",J885,0)</f>
        <v>0</v>
      </c>
      <c r="BH885" s="144">
        <f>IF(N885="sníž. přenesená",J885,0)</f>
        <v>0</v>
      </c>
      <c r="BI885" s="144">
        <f>IF(N885="nulová",J885,0)</f>
        <v>0</v>
      </c>
      <c r="BJ885" s="18" t="s">
        <v>90</v>
      </c>
      <c r="BK885" s="144">
        <f>ROUND(I885*H885,2)</f>
        <v>0</v>
      </c>
      <c r="BL885" s="18" t="s">
        <v>309</v>
      </c>
      <c r="BM885" s="143" t="s">
        <v>1415</v>
      </c>
    </row>
    <row r="886" spans="2:47" s="1" customFormat="1" ht="11.25">
      <c r="B886" s="33"/>
      <c r="D886" s="145" t="s">
        <v>177</v>
      </c>
      <c r="F886" s="146" t="s">
        <v>1416</v>
      </c>
      <c r="I886" s="147"/>
      <c r="L886" s="33"/>
      <c r="M886" s="148"/>
      <c r="T886" s="54"/>
      <c r="AT886" s="18" t="s">
        <v>177</v>
      </c>
      <c r="AU886" s="18" t="s">
        <v>90</v>
      </c>
    </row>
    <row r="887" spans="2:65" s="1" customFormat="1" ht="16.5" customHeight="1">
      <c r="B887" s="33"/>
      <c r="C887" s="180" t="s">
        <v>1417</v>
      </c>
      <c r="D887" s="180" t="s">
        <v>587</v>
      </c>
      <c r="E887" s="181" t="s">
        <v>1418</v>
      </c>
      <c r="F887" s="182" t="s">
        <v>1419</v>
      </c>
      <c r="G887" s="183" t="s">
        <v>368</v>
      </c>
      <c r="H887" s="184">
        <v>200</v>
      </c>
      <c r="I887" s="185"/>
      <c r="J887" s="186">
        <f>ROUND(I887*H887,2)</f>
        <v>0</v>
      </c>
      <c r="K887" s="182" t="s">
        <v>174</v>
      </c>
      <c r="L887" s="187"/>
      <c r="M887" s="188" t="s">
        <v>19</v>
      </c>
      <c r="N887" s="189" t="s">
        <v>46</v>
      </c>
      <c r="P887" s="141">
        <f>O887*H887</f>
        <v>0</v>
      </c>
      <c r="Q887" s="141">
        <v>0.00015</v>
      </c>
      <c r="R887" s="141">
        <f>Q887*H887</f>
        <v>0.03</v>
      </c>
      <c r="S887" s="141">
        <v>0</v>
      </c>
      <c r="T887" s="142">
        <f>S887*H887</f>
        <v>0</v>
      </c>
      <c r="AR887" s="143" t="s">
        <v>437</v>
      </c>
      <c r="AT887" s="143" t="s">
        <v>587</v>
      </c>
      <c r="AU887" s="143" t="s">
        <v>90</v>
      </c>
      <c r="AY887" s="18" t="s">
        <v>167</v>
      </c>
      <c r="BE887" s="144">
        <f>IF(N887="základní",J887,0)</f>
        <v>0</v>
      </c>
      <c r="BF887" s="144">
        <f>IF(N887="snížená",J887,0)</f>
        <v>0</v>
      </c>
      <c r="BG887" s="144">
        <f>IF(N887="zákl. přenesená",J887,0)</f>
        <v>0</v>
      </c>
      <c r="BH887" s="144">
        <f>IF(N887="sníž. přenesená",J887,0)</f>
        <v>0</v>
      </c>
      <c r="BI887" s="144">
        <f>IF(N887="nulová",J887,0)</f>
        <v>0</v>
      </c>
      <c r="BJ887" s="18" t="s">
        <v>90</v>
      </c>
      <c r="BK887" s="144">
        <f>ROUND(I887*H887,2)</f>
        <v>0</v>
      </c>
      <c r="BL887" s="18" t="s">
        <v>309</v>
      </c>
      <c r="BM887" s="143" t="s">
        <v>1420</v>
      </c>
    </row>
    <row r="888" spans="2:65" s="1" customFormat="1" ht="21.75" customHeight="1">
      <c r="B888" s="33"/>
      <c r="C888" s="132" t="s">
        <v>1421</v>
      </c>
      <c r="D888" s="132" t="s">
        <v>170</v>
      </c>
      <c r="E888" s="133" t="s">
        <v>1422</v>
      </c>
      <c r="F888" s="134" t="s">
        <v>1423</v>
      </c>
      <c r="G888" s="135" t="s">
        <v>382</v>
      </c>
      <c r="H888" s="136">
        <v>2</v>
      </c>
      <c r="I888" s="137"/>
      <c r="J888" s="138">
        <f>ROUND(I888*H888,2)</f>
        <v>0</v>
      </c>
      <c r="K888" s="134" t="s">
        <v>19</v>
      </c>
      <c r="L888" s="33"/>
      <c r="M888" s="139" t="s">
        <v>19</v>
      </c>
      <c r="N888" s="140" t="s">
        <v>46</v>
      </c>
      <c r="P888" s="141">
        <f>O888*H888</f>
        <v>0</v>
      </c>
      <c r="Q888" s="141">
        <v>0</v>
      </c>
      <c r="R888" s="141">
        <f>Q888*H888</f>
        <v>0</v>
      </c>
      <c r="S888" s="141">
        <v>0</v>
      </c>
      <c r="T888" s="142">
        <f>S888*H888</f>
        <v>0</v>
      </c>
      <c r="AR888" s="143" t="s">
        <v>309</v>
      </c>
      <c r="AT888" s="143" t="s">
        <v>170</v>
      </c>
      <c r="AU888" s="143" t="s">
        <v>90</v>
      </c>
      <c r="AY888" s="18" t="s">
        <v>167</v>
      </c>
      <c r="BE888" s="144">
        <f>IF(N888="základní",J888,0)</f>
        <v>0</v>
      </c>
      <c r="BF888" s="144">
        <f>IF(N888="snížená",J888,0)</f>
        <v>0</v>
      </c>
      <c r="BG888" s="144">
        <f>IF(N888="zákl. přenesená",J888,0)</f>
        <v>0</v>
      </c>
      <c r="BH888" s="144">
        <f>IF(N888="sníž. přenesená",J888,0)</f>
        <v>0</v>
      </c>
      <c r="BI888" s="144">
        <f>IF(N888="nulová",J888,0)</f>
        <v>0</v>
      </c>
      <c r="BJ888" s="18" t="s">
        <v>90</v>
      </c>
      <c r="BK888" s="144">
        <f>ROUND(I888*H888,2)</f>
        <v>0</v>
      </c>
      <c r="BL888" s="18" t="s">
        <v>309</v>
      </c>
      <c r="BM888" s="143" t="s">
        <v>1424</v>
      </c>
    </row>
    <row r="889" spans="2:51" s="12" customFormat="1" ht="11.25">
      <c r="B889" s="149"/>
      <c r="D889" s="150" t="s">
        <v>179</v>
      </c>
      <c r="E889" s="151" t="s">
        <v>19</v>
      </c>
      <c r="F889" s="152" t="s">
        <v>1268</v>
      </c>
      <c r="H889" s="151" t="s">
        <v>19</v>
      </c>
      <c r="I889" s="153"/>
      <c r="L889" s="149"/>
      <c r="M889" s="154"/>
      <c r="T889" s="155"/>
      <c r="AT889" s="151" t="s">
        <v>179</v>
      </c>
      <c r="AU889" s="151" t="s">
        <v>90</v>
      </c>
      <c r="AV889" s="12" t="s">
        <v>82</v>
      </c>
      <c r="AW889" s="12" t="s">
        <v>35</v>
      </c>
      <c r="AX889" s="12" t="s">
        <v>74</v>
      </c>
      <c r="AY889" s="151" t="s">
        <v>167</v>
      </c>
    </row>
    <row r="890" spans="2:51" s="12" customFormat="1" ht="11.25">
      <c r="B890" s="149"/>
      <c r="D890" s="150" t="s">
        <v>179</v>
      </c>
      <c r="E890" s="151" t="s">
        <v>19</v>
      </c>
      <c r="F890" s="152" t="s">
        <v>1425</v>
      </c>
      <c r="H890" s="151" t="s">
        <v>19</v>
      </c>
      <c r="I890" s="153"/>
      <c r="L890" s="149"/>
      <c r="M890" s="154"/>
      <c r="T890" s="155"/>
      <c r="AT890" s="151" t="s">
        <v>179</v>
      </c>
      <c r="AU890" s="151" t="s">
        <v>90</v>
      </c>
      <c r="AV890" s="12" t="s">
        <v>82</v>
      </c>
      <c r="AW890" s="12" t="s">
        <v>35</v>
      </c>
      <c r="AX890" s="12" t="s">
        <v>74</v>
      </c>
      <c r="AY890" s="151" t="s">
        <v>167</v>
      </c>
    </row>
    <row r="891" spans="2:51" s="12" customFormat="1" ht="11.25">
      <c r="B891" s="149"/>
      <c r="D891" s="150" t="s">
        <v>179</v>
      </c>
      <c r="E891" s="151" t="s">
        <v>19</v>
      </c>
      <c r="F891" s="152" t="s">
        <v>1426</v>
      </c>
      <c r="H891" s="151" t="s">
        <v>19</v>
      </c>
      <c r="I891" s="153"/>
      <c r="L891" s="149"/>
      <c r="M891" s="154"/>
      <c r="T891" s="155"/>
      <c r="AT891" s="151" t="s">
        <v>179</v>
      </c>
      <c r="AU891" s="151" t="s">
        <v>90</v>
      </c>
      <c r="AV891" s="12" t="s">
        <v>82</v>
      </c>
      <c r="AW891" s="12" t="s">
        <v>35</v>
      </c>
      <c r="AX891" s="12" t="s">
        <v>74</v>
      </c>
      <c r="AY891" s="151" t="s">
        <v>167</v>
      </c>
    </row>
    <row r="892" spans="2:51" s="12" customFormat="1" ht="11.25">
      <c r="B892" s="149"/>
      <c r="D892" s="150" t="s">
        <v>179</v>
      </c>
      <c r="E892" s="151" t="s">
        <v>19</v>
      </c>
      <c r="F892" s="152" t="s">
        <v>1427</v>
      </c>
      <c r="H892" s="151" t="s">
        <v>19</v>
      </c>
      <c r="I892" s="153"/>
      <c r="L892" s="149"/>
      <c r="M892" s="154"/>
      <c r="T892" s="155"/>
      <c r="AT892" s="151" t="s">
        <v>179</v>
      </c>
      <c r="AU892" s="151" t="s">
        <v>90</v>
      </c>
      <c r="AV892" s="12" t="s">
        <v>82</v>
      </c>
      <c r="AW892" s="12" t="s">
        <v>35</v>
      </c>
      <c r="AX892" s="12" t="s">
        <v>74</v>
      </c>
      <c r="AY892" s="151" t="s">
        <v>167</v>
      </c>
    </row>
    <row r="893" spans="2:51" s="12" customFormat="1" ht="11.25">
      <c r="B893" s="149"/>
      <c r="D893" s="150" t="s">
        <v>179</v>
      </c>
      <c r="E893" s="151" t="s">
        <v>19</v>
      </c>
      <c r="F893" s="152" t="s">
        <v>1428</v>
      </c>
      <c r="H893" s="151" t="s">
        <v>19</v>
      </c>
      <c r="I893" s="153"/>
      <c r="L893" s="149"/>
      <c r="M893" s="154"/>
      <c r="T893" s="155"/>
      <c r="AT893" s="151" t="s">
        <v>179</v>
      </c>
      <c r="AU893" s="151" t="s">
        <v>90</v>
      </c>
      <c r="AV893" s="12" t="s">
        <v>82</v>
      </c>
      <c r="AW893" s="12" t="s">
        <v>35</v>
      </c>
      <c r="AX893" s="12" t="s">
        <v>74</v>
      </c>
      <c r="AY893" s="151" t="s">
        <v>167</v>
      </c>
    </row>
    <row r="894" spans="2:51" s="12" customFormat="1" ht="11.25">
      <c r="B894" s="149"/>
      <c r="D894" s="150" t="s">
        <v>179</v>
      </c>
      <c r="E894" s="151" t="s">
        <v>19</v>
      </c>
      <c r="F894" s="152" t="s">
        <v>1429</v>
      </c>
      <c r="H894" s="151" t="s">
        <v>19</v>
      </c>
      <c r="I894" s="153"/>
      <c r="L894" s="149"/>
      <c r="M894" s="154"/>
      <c r="T894" s="155"/>
      <c r="AT894" s="151" t="s">
        <v>179</v>
      </c>
      <c r="AU894" s="151" t="s">
        <v>90</v>
      </c>
      <c r="AV894" s="12" t="s">
        <v>82</v>
      </c>
      <c r="AW894" s="12" t="s">
        <v>35</v>
      </c>
      <c r="AX894" s="12" t="s">
        <v>74</v>
      </c>
      <c r="AY894" s="151" t="s">
        <v>167</v>
      </c>
    </row>
    <row r="895" spans="2:51" s="12" customFormat="1" ht="11.25">
      <c r="B895" s="149"/>
      <c r="D895" s="150" t="s">
        <v>179</v>
      </c>
      <c r="E895" s="151" t="s">
        <v>19</v>
      </c>
      <c r="F895" s="152" t="s">
        <v>1430</v>
      </c>
      <c r="H895" s="151" t="s">
        <v>19</v>
      </c>
      <c r="I895" s="153"/>
      <c r="L895" s="149"/>
      <c r="M895" s="154"/>
      <c r="T895" s="155"/>
      <c r="AT895" s="151" t="s">
        <v>179</v>
      </c>
      <c r="AU895" s="151" t="s">
        <v>90</v>
      </c>
      <c r="AV895" s="12" t="s">
        <v>82</v>
      </c>
      <c r="AW895" s="12" t="s">
        <v>35</v>
      </c>
      <c r="AX895" s="12" t="s">
        <v>74</v>
      </c>
      <c r="AY895" s="151" t="s">
        <v>167</v>
      </c>
    </row>
    <row r="896" spans="2:51" s="12" customFormat="1" ht="11.25">
      <c r="B896" s="149"/>
      <c r="D896" s="150" t="s">
        <v>179</v>
      </c>
      <c r="E896" s="151" t="s">
        <v>19</v>
      </c>
      <c r="F896" s="152" t="s">
        <v>1431</v>
      </c>
      <c r="H896" s="151" t="s">
        <v>19</v>
      </c>
      <c r="I896" s="153"/>
      <c r="L896" s="149"/>
      <c r="M896" s="154"/>
      <c r="T896" s="155"/>
      <c r="AT896" s="151" t="s">
        <v>179</v>
      </c>
      <c r="AU896" s="151" t="s">
        <v>90</v>
      </c>
      <c r="AV896" s="12" t="s">
        <v>82</v>
      </c>
      <c r="AW896" s="12" t="s">
        <v>35</v>
      </c>
      <c r="AX896" s="12" t="s">
        <v>74</v>
      </c>
      <c r="AY896" s="151" t="s">
        <v>167</v>
      </c>
    </row>
    <row r="897" spans="2:51" s="13" customFormat="1" ht="11.25">
      <c r="B897" s="156"/>
      <c r="D897" s="150" t="s">
        <v>179</v>
      </c>
      <c r="E897" s="157" t="s">
        <v>19</v>
      </c>
      <c r="F897" s="158" t="s">
        <v>1432</v>
      </c>
      <c r="H897" s="159">
        <v>2</v>
      </c>
      <c r="I897" s="160"/>
      <c r="L897" s="156"/>
      <c r="M897" s="161"/>
      <c r="T897" s="162"/>
      <c r="AT897" s="157" t="s">
        <v>179</v>
      </c>
      <c r="AU897" s="157" t="s">
        <v>90</v>
      </c>
      <c r="AV897" s="13" t="s">
        <v>90</v>
      </c>
      <c r="AW897" s="13" t="s">
        <v>35</v>
      </c>
      <c r="AX897" s="13" t="s">
        <v>74</v>
      </c>
      <c r="AY897" s="157" t="s">
        <v>167</v>
      </c>
    </row>
    <row r="898" spans="2:51" s="14" customFormat="1" ht="11.25">
      <c r="B898" s="163"/>
      <c r="D898" s="150" t="s">
        <v>179</v>
      </c>
      <c r="E898" s="164" t="s">
        <v>19</v>
      </c>
      <c r="F898" s="165" t="s">
        <v>200</v>
      </c>
      <c r="H898" s="166">
        <v>2</v>
      </c>
      <c r="I898" s="167"/>
      <c r="L898" s="163"/>
      <c r="M898" s="168"/>
      <c r="T898" s="169"/>
      <c r="AT898" s="164" t="s">
        <v>179</v>
      </c>
      <c r="AU898" s="164" t="s">
        <v>90</v>
      </c>
      <c r="AV898" s="14" t="s">
        <v>175</v>
      </c>
      <c r="AW898" s="14" t="s">
        <v>35</v>
      </c>
      <c r="AX898" s="14" t="s">
        <v>82</v>
      </c>
      <c r="AY898" s="164" t="s">
        <v>167</v>
      </c>
    </row>
    <row r="899" spans="2:65" s="1" customFormat="1" ht="24.2" customHeight="1">
      <c r="B899" s="33"/>
      <c r="C899" s="132" t="s">
        <v>1433</v>
      </c>
      <c r="D899" s="132" t="s">
        <v>170</v>
      </c>
      <c r="E899" s="133" t="s">
        <v>1434</v>
      </c>
      <c r="F899" s="134" t="s">
        <v>1435</v>
      </c>
      <c r="G899" s="135" t="s">
        <v>312</v>
      </c>
      <c r="H899" s="136">
        <v>2</v>
      </c>
      <c r="I899" s="137"/>
      <c r="J899" s="138">
        <f>ROUND(I899*H899,2)</f>
        <v>0</v>
      </c>
      <c r="K899" s="134" t="s">
        <v>19</v>
      </c>
      <c r="L899" s="33"/>
      <c r="M899" s="139" t="s">
        <v>19</v>
      </c>
      <c r="N899" s="140" t="s">
        <v>46</v>
      </c>
      <c r="P899" s="141">
        <f>O899*H899</f>
        <v>0</v>
      </c>
      <c r="Q899" s="141">
        <v>0</v>
      </c>
      <c r="R899" s="141">
        <f>Q899*H899</f>
        <v>0</v>
      </c>
      <c r="S899" s="141">
        <v>0</v>
      </c>
      <c r="T899" s="142">
        <f>S899*H899</f>
        <v>0</v>
      </c>
      <c r="AR899" s="143" t="s">
        <v>309</v>
      </c>
      <c r="AT899" s="143" t="s">
        <v>170</v>
      </c>
      <c r="AU899" s="143" t="s">
        <v>90</v>
      </c>
      <c r="AY899" s="18" t="s">
        <v>167</v>
      </c>
      <c r="BE899" s="144">
        <f>IF(N899="základní",J899,0)</f>
        <v>0</v>
      </c>
      <c r="BF899" s="144">
        <f>IF(N899="snížená",J899,0)</f>
        <v>0</v>
      </c>
      <c r="BG899" s="144">
        <f>IF(N899="zákl. přenesená",J899,0)</f>
        <v>0</v>
      </c>
      <c r="BH899" s="144">
        <f>IF(N899="sníž. přenesená",J899,0)</f>
        <v>0</v>
      </c>
      <c r="BI899" s="144">
        <f>IF(N899="nulová",J899,0)</f>
        <v>0</v>
      </c>
      <c r="BJ899" s="18" t="s">
        <v>90</v>
      </c>
      <c r="BK899" s="144">
        <f>ROUND(I899*H899,2)</f>
        <v>0</v>
      </c>
      <c r="BL899" s="18" t="s">
        <v>309</v>
      </c>
      <c r="BM899" s="143" t="s">
        <v>1436</v>
      </c>
    </row>
    <row r="900" spans="2:51" s="12" customFormat="1" ht="11.25">
      <c r="B900" s="149"/>
      <c r="D900" s="150" t="s">
        <v>179</v>
      </c>
      <c r="E900" s="151" t="s">
        <v>19</v>
      </c>
      <c r="F900" s="152" t="s">
        <v>1437</v>
      </c>
      <c r="H900" s="151" t="s">
        <v>19</v>
      </c>
      <c r="I900" s="153"/>
      <c r="L900" s="149"/>
      <c r="M900" s="154"/>
      <c r="T900" s="155"/>
      <c r="AT900" s="151" t="s">
        <v>179</v>
      </c>
      <c r="AU900" s="151" t="s">
        <v>90</v>
      </c>
      <c r="AV900" s="12" t="s">
        <v>82</v>
      </c>
      <c r="AW900" s="12" t="s">
        <v>35</v>
      </c>
      <c r="AX900" s="12" t="s">
        <v>74</v>
      </c>
      <c r="AY900" s="151" t="s">
        <v>167</v>
      </c>
    </row>
    <row r="901" spans="2:51" s="13" customFormat="1" ht="11.25">
      <c r="B901" s="156"/>
      <c r="D901" s="150" t="s">
        <v>179</v>
      </c>
      <c r="E901" s="157" t="s">
        <v>19</v>
      </c>
      <c r="F901" s="158" t="s">
        <v>1438</v>
      </c>
      <c r="H901" s="159">
        <v>2</v>
      </c>
      <c r="I901" s="160"/>
      <c r="L901" s="156"/>
      <c r="M901" s="161"/>
      <c r="T901" s="162"/>
      <c r="AT901" s="157" t="s">
        <v>179</v>
      </c>
      <c r="AU901" s="157" t="s">
        <v>90</v>
      </c>
      <c r="AV901" s="13" t="s">
        <v>90</v>
      </c>
      <c r="AW901" s="13" t="s">
        <v>35</v>
      </c>
      <c r="AX901" s="13" t="s">
        <v>74</v>
      </c>
      <c r="AY901" s="157" t="s">
        <v>167</v>
      </c>
    </row>
    <row r="902" spans="2:51" s="14" customFormat="1" ht="11.25">
      <c r="B902" s="163"/>
      <c r="D902" s="150" t="s">
        <v>179</v>
      </c>
      <c r="E902" s="164" t="s">
        <v>19</v>
      </c>
      <c r="F902" s="165" t="s">
        <v>200</v>
      </c>
      <c r="H902" s="166">
        <v>2</v>
      </c>
      <c r="I902" s="167"/>
      <c r="L902" s="163"/>
      <c r="M902" s="168"/>
      <c r="T902" s="169"/>
      <c r="AT902" s="164" t="s">
        <v>179</v>
      </c>
      <c r="AU902" s="164" t="s">
        <v>90</v>
      </c>
      <c r="AV902" s="14" t="s">
        <v>175</v>
      </c>
      <c r="AW902" s="14" t="s">
        <v>35</v>
      </c>
      <c r="AX902" s="14" t="s">
        <v>82</v>
      </c>
      <c r="AY902" s="164" t="s">
        <v>167</v>
      </c>
    </row>
    <row r="903" spans="2:65" s="1" customFormat="1" ht="24.2" customHeight="1">
      <c r="B903" s="33"/>
      <c r="C903" s="132" t="s">
        <v>1439</v>
      </c>
      <c r="D903" s="132" t="s">
        <v>170</v>
      </c>
      <c r="E903" s="133" t="s">
        <v>1440</v>
      </c>
      <c r="F903" s="134" t="s">
        <v>1441</v>
      </c>
      <c r="G903" s="135" t="s">
        <v>830</v>
      </c>
      <c r="H903" s="190"/>
      <c r="I903" s="137"/>
      <c r="J903" s="138">
        <f>ROUND(I903*H903,2)</f>
        <v>0</v>
      </c>
      <c r="K903" s="134" t="s">
        <v>174</v>
      </c>
      <c r="L903" s="33"/>
      <c r="M903" s="139" t="s">
        <v>19</v>
      </c>
      <c r="N903" s="140" t="s">
        <v>46</v>
      </c>
      <c r="P903" s="141">
        <f>O903*H903</f>
        <v>0</v>
      </c>
      <c r="Q903" s="141">
        <v>0</v>
      </c>
      <c r="R903" s="141">
        <f>Q903*H903</f>
        <v>0</v>
      </c>
      <c r="S903" s="141">
        <v>0</v>
      </c>
      <c r="T903" s="142">
        <f>S903*H903</f>
        <v>0</v>
      </c>
      <c r="AR903" s="143" t="s">
        <v>309</v>
      </c>
      <c r="AT903" s="143" t="s">
        <v>170</v>
      </c>
      <c r="AU903" s="143" t="s">
        <v>90</v>
      </c>
      <c r="AY903" s="18" t="s">
        <v>167</v>
      </c>
      <c r="BE903" s="144">
        <f>IF(N903="základní",J903,0)</f>
        <v>0</v>
      </c>
      <c r="BF903" s="144">
        <f>IF(N903="snížená",J903,0)</f>
        <v>0</v>
      </c>
      <c r="BG903" s="144">
        <f>IF(N903="zákl. přenesená",J903,0)</f>
        <v>0</v>
      </c>
      <c r="BH903" s="144">
        <f>IF(N903="sníž. přenesená",J903,0)</f>
        <v>0</v>
      </c>
      <c r="BI903" s="144">
        <f>IF(N903="nulová",J903,0)</f>
        <v>0</v>
      </c>
      <c r="BJ903" s="18" t="s">
        <v>90</v>
      </c>
      <c r="BK903" s="144">
        <f>ROUND(I903*H903,2)</f>
        <v>0</v>
      </c>
      <c r="BL903" s="18" t="s">
        <v>309</v>
      </c>
      <c r="BM903" s="143" t="s">
        <v>1442</v>
      </c>
    </row>
    <row r="904" spans="2:47" s="1" customFormat="1" ht="11.25">
      <c r="B904" s="33"/>
      <c r="D904" s="145" t="s">
        <v>177</v>
      </c>
      <c r="F904" s="146" t="s">
        <v>1443</v>
      </c>
      <c r="I904" s="147"/>
      <c r="L904" s="33"/>
      <c r="M904" s="148"/>
      <c r="T904" s="54"/>
      <c r="AT904" s="18" t="s">
        <v>177</v>
      </c>
      <c r="AU904" s="18" t="s">
        <v>90</v>
      </c>
    </row>
    <row r="905" spans="2:63" s="11" customFormat="1" ht="22.9" customHeight="1">
      <c r="B905" s="120"/>
      <c r="D905" s="121" t="s">
        <v>73</v>
      </c>
      <c r="E905" s="130" t="s">
        <v>1444</v>
      </c>
      <c r="F905" s="130" t="s">
        <v>1445</v>
      </c>
      <c r="I905" s="123"/>
      <c r="J905" s="131">
        <f>BK905</f>
        <v>0</v>
      </c>
      <c r="L905" s="120"/>
      <c r="M905" s="125"/>
      <c r="P905" s="126">
        <f>SUM(P906:P956)</f>
        <v>0</v>
      </c>
      <c r="R905" s="126">
        <f>SUM(R906:R956)</f>
        <v>10.153341199999998</v>
      </c>
      <c r="T905" s="127">
        <f>SUM(T906:T956)</f>
        <v>0</v>
      </c>
      <c r="AR905" s="121" t="s">
        <v>90</v>
      </c>
      <c r="AT905" s="128" t="s">
        <v>73</v>
      </c>
      <c r="AU905" s="128" t="s">
        <v>82</v>
      </c>
      <c r="AY905" s="121" t="s">
        <v>167</v>
      </c>
      <c r="BK905" s="129">
        <f>SUM(BK906:BK956)</f>
        <v>0</v>
      </c>
    </row>
    <row r="906" spans="2:65" s="1" customFormat="1" ht="16.5" customHeight="1">
      <c r="B906" s="33"/>
      <c r="C906" s="132" t="s">
        <v>1446</v>
      </c>
      <c r="D906" s="132" t="s">
        <v>170</v>
      </c>
      <c r="E906" s="133" t="s">
        <v>1447</v>
      </c>
      <c r="F906" s="134" t="s">
        <v>1448</v>
      </c>
      <c r="G906" s="135" t="s">
        <v>173</v>
      </c>
      <c r="H906" s="136">
        <v>364.367</v>
      </c>
      <c r="I906" s="137"/>
      <c r="J906" s="138">
        <f>ROUND(I906*H906,2)</f>
        <v>0</v>
      </c>
      <c r="K906" s="134" t="s">
        <v>174</v>
      </c>
      <c r="L906" s="33"/>
      <c r="M906" s="139" t="s">
        <v>19</v>
      </c>
      <c r="N906" s="140" t="s">
        <v>46</v>
      </c>
      <c r="P906" s="141">
        <f>O906*H906</f>
        <v>0</v>
      </c>
      <c r="Q906" s="141">
        <v>0.0003</v>
      </c>
      <c r="R906" s="141">
        <f>Q906*H906</f>
        <v>0.1093101</v>
      </c>
      <c r="S906" s="141">
        <v>0</v>
      </c>
      <c r="T906" s="142">
        <f>S906*H906</f>
        <v>0</v>
      </c>
      <c r="AR906" s="143" t="s">
        <v>309</v>
      </c>
      <c r="AT906" s="143" t="s">
        <v>170</v>
      </c>
      <c r="AU906" s="143" t="s">
        <v>90</v>
      </c>
      <c r="AY906" s="18" t="s">
        <v>167</v>
      </c>
      <c r="BE906" s="144">
        <f>IF(N906="základní",J906,0)</f>
        <v>0</v>
      </c>
      <c r="BF906" s="144">
        <f>IF(N906="snížená",J906,0)</f>
        <v>0</v>
      </c>
      <c r="BG906" s="144">
        <f>IF(N906="zákl. přenesená",J906,0)</f>
        <v>0</v>
      </c>
      <c r="BH906" s="144">
        <f>IF(N906="sníž. přenesená",J906,0)</f>
        <v>0</v>
      </c>
      <c r="BI906" s="144">
        <f>IF(N906="nulová",J906,0)</f>
        <v>0</v>
      </c>
      <c r="BJ906" s="18" t="s">
        <v>90</v>
      </c>
      <c r="BK906" s="144">
        <f>ROUND(I906*H906,2)</f>
        <v>0</v>
      </c>
      <c r="BL906" s="18" t="s">
        <v>309</v>
      </c>
      <c r="BM906" s="143" t="s">
        <v>1449</v>
      </c>
    </row>
    <row r="907" spans="2:47" s="1" customFormat="1" ht="11.25">
      <c r="B907" s="33"/>
      <c r="D907" s="145" t="s">
        <v>177</v>
      </c>
      <c r="F907" s="146" t="s">
        <v>1450</v>
      </c>
      <c r="I907" s="147"/>
      <c r="L907" s="33"/>
      <c r="M907" s="148"/>
      <c r="T907" s="54"/>
      <c r="AT907" s="18" t="s">
        <v>177</v>
      </c>
      <c r="AU907" s="18" t="s">
        <v>90</v>
      </c>
    </row>
    <row r="908" spans="2:51" s="13" customFormat="1" ht="11.25">
      <c r="B908" s="156"/>
      <c r="D908" s="150" t="s">
        <v>179</v>
      </c>
      <c r="E908" s="157" t="s">
        <v>19</v>
      </c>
      <c r="F908" s="158" t="s">
        <v>1451</v>
      </c>
      <c r="H908" s="159">
        <v>259.92</v>
      </c>
      <c r="I908" s="160"/>
      <c r="L908" s="156"/>
      <c r="M908" s="161"/>
      <c r="T908" s="162"/>
      <c r="AT908" s="157" t="s">
        <v>179</v>
      </c>
      <c r="AU908" s="157" t="s">
        <v>90</v>
      </c>
      <c r="AV908" s="13" t="s">
        <v>90</v>
      </c>
      <c r="AW908" s="13" t="s">
        <v>35</v>
      </c>
      <c r="AX908" s="13" t="s">
        <v>74</v>
      </c>
      <c r="AY908" s="157" t="s">
        <v>167</v>
      </c>
    </row>
    <row r="909" spans="2:51" s="13" customFormat="1" ht="11.25">
      <c r="B909" s="156"/>
      <c r="D909" s="150" t="s">
        <v>179</v>
      </c>
      <c r="E909" s="157" t="s">
        <v>19</v>
      </c>
      <c r="F909" s="158" t="s">
        <v>1452</v>
      </c>
      <c r="H909" s="159">
        <v>71.61</v>
      </c>
      <c r="I909" s="160"/>
      <c r="L909" s="156"/>
      <c r="M909" s="161"/>
      <c r="T909" s="162"/>
      <c r="AT909" s="157" t="s">
        <v>179</v>
      </c>
      <c r="AU909" s="157" t="s">
        <v>90</v>
      </c>
      <c r="AV909" s="13" t="s">
        <v>90</v>
      </c>
      <c r="AW909" s="13" t="s">
        <v>35</v>
      </c>
      <c r="AX909" s="13" t="s">
        <v>74</v>
      </c>
      <c r="AY909" s="157" t="s">
        <v>167</v>
      </c>
    </row>
    <row r="910" spans="2:51" s="13" customFormat="1" ht="11.25">
      <c r="B910" s="156"/>
      <c r="D910" s="150" t="s">
        <v>179</v>
      </c>
      <c r="E910" s="157" t="s">
        <v>19</v>
      </c>
      <c r="F910" s="158" t="s">
        <v>1453</v>
      </c>
      <c r="H910" s="159">
        <v>15.557</v>
      </c>
      <c r="I910" s="160"/>
      <c r="L910" s="156"/>
      <c r="M910" s="161"/>
      <c r="T910" s="162"/>
      <c r="AT910" s="157" t="s">
        <v>179</v>
      </c>
      <c r="AU910" s="157" t="s">
        <v>90</v>
      </c>
      <c r="AV910" s="13" t="s">
        <v>90</v>
      </c>
      <c r="AW910" s="13" t="s">
        <v>35</v>
      </c>
      <c r="AX910" s="13" t="s">
        <v>74</v>
      </c>
      <c r="AY910" s="157" t="s">
        <v>167</v>
      </c>
    </row>
    <row r="911" spans="2:51" s="13" customFormat="1" ht="11.25">
      <c r="B911" s="156"/>
      <c r="D911" s="150" t="s">
        <v>179</v>
      </c>
      <c r="E911" s="157" t="s">
        <v>19</v>
      </c>
      <c r="F911" s="158" t="s">
        <v>1454</v>
      </c>
      <c r="H911" s="159">
        <v>17.28</v>
      </c>
      <c r="I911" s="160"/>
      <c r="L911" s="156"/>
      <c r="M911" s="161"/>
      <c r="T911" s="162"/>
      <c r="AT911" s="157" t="s">
        <v>179</v>
      </c>
      <c r="AU911" s="157" t="s">
        <v>90</v>
      </c>
      <c r="AV911" s="13" t="s">
        <v>90</v>
      </c>
      <c r="AW911" s="13" t="s">
        <v>35</v>
      </c>
      <c r="AX911" s="13" t="s">
        <v>74</v>
      </c>
      <c r="AY911" s="157" t="s">
        <v>167</v>
      </c>
    </row>
    <row r="912" spans="2:51" s="14" customFormat="1" ht="11.25">
      <c r="B912" s="163"/>
      <c r="D912" s="150" t="s">
        <v>179</v>
      </c>
      <c r="E912" s="164" t="s">
        <v>19</v>
      </c>
      <c r="F912" s="165" t="s">
        <v>200</v>
      </c>
      <c r="H912" s="166">
        <v>364.367</v>
      </c>
      <c r="I912" s="167"/>
      <c r="L912" s="163"/>
      <c r="M912" s="168"/>
      <c r="T912" s="169"/>
      <c r="AT912" s="164" t="s">
        <v>179</v>
      </c>
      <c r="AU912" s="164" t="s">
        <v>90</v>
      </c>
      <c r="AV912" s="14" t="s">
        <v>175</v>
      </c>
      <c r="AW912" s="14" t="s">
        <v>35</v>
      </c>
      <c r="AX912" s="14" t="s">
        <v>82</v>
      </c>
      <c r="AY912" s="164" t="s">
        <v>167</v>
      </c>
    </row>
    <row r="913" spans="2:65" s="1" customFormat="1" ht="24.2" customHeight="1">
      <c r="B913" s="33"/>
      <c r="C913" s="132" t="s">
        <v>1455</v>
      </c>
      <c r="D913" s="132" t="s">
        <v>170</v>
      </c>
      <c r="E913" s="133" t="s">
        <v>1456</v>
      </c>
      <c r="F913" s="134" t="s">
        <v>1457</v>
      </c>
      <c r="G913" s="135" t="s">
        <v>368</v>
      </c>
      <c r="H913" s="136">
        <v>36</v>
      </c>
      <c r="I913" s="137"/>
      <c r="J913" s="138">
        <f>ROUND(I913*H913,2)</f>
        <v>0</v>
      </c>
      <c r="K913" s="134" t="s">
        <v>174</v>
      </c>
      <c r="L913" s="33"/>
      <c r="M913" s="139" t="s">
        <v>19</v>
      </c>
      <c r="N913" s="140" t="s">
        <v>46</v>
      </c>
      <c r="P913" s="141">
        <f>O913*H913</f>
        <v>0</v>
      </c>
      <c r="Q913" s="141">
        <v>0.00153</v>
      </c>
      <c r="R913" s="141">
        <f>Q913*H913</f>
        <v>0.05508</v>
      </c>
      <c r="S913" s="141">
        <v>0</v>
      </c>
      <c r="T913" s="142">
        <f>S913*H913</f>
        <v>0</v>
      </c>
      <c r="AR913" s="143" t="s">
        <v>309</v>
      </c>
      <c r="AT913" s="143" t="s">
        <v>170</v>
      </c>
      <c r="AU913" s="143" t="s">
        <v>90</v>
      </c>
      <c r="AY913" s="18" t="s">
        <v>167</v>
      </c>
      <c r="BE913" s="144">
        <f>IF(N913="základní",J913,0)</f>
        <v>0</v>
      </c>
      <c r="BF913" s="144">
        <f>IF(N913="snížená",J913,0)</f>
        <v>0</v>
      </c>
      <c r="BG913" s="144">
        <f>IF(N913="zákl. přenesená",J913,0)</f>
        <v>0</v>
      </c>
      <c r="BH913" s="144">
        <f>IF(N913="sníž. přenesená",J913,0)</f>
        <v>0</v>
      </c>
      <c r="BI913" s="144">
        <f>IF(N913="nulová",J913,0)</f>
        <v>0</v>
      </c>
      <c r="BJ913" s="18" t="s">
        <v>90</v>
      </c>
      <c r="BK913" s="144">
        <f>ROUND(I913*H913,2)</f>
        <v>0</v>
      </c>
      <c r="BL913" s="18" t="s">
        <v>309</v>
      </c>
      <c r="BM913" s="143" t="s">
        <v>1458</v>
      </c>
    </row>
    <row r="914" spans="2:47" s="1" customFormat="1" ht="11.25">
      <c r="B914" s="33"/>
      <c r="D914" s="145" t="s">
        <v>177</v>
      </c>
      <c r="F914" s="146" t="s">
        <v>1459</v>
      </c>
      <c r="I914" s="147"/>
      <c r="L914" s="33"/>
      <c r="M914" s="148"/>
      <c r="T914" s="54"/>
      <c r="AT914" s="18" t="s">
        <v>177</v>
      </c>
      <c r="AU914" s="18" t="s">
        <v>90</v>
      </c>
    </row>
    <row r="915" spans="2:51" s="13" customFormat="1" ht="11.25">
      <c r="B915" s="156"/>
      <c r="D915" s="150" t="s">
        <v>179</v>
      </c>
      <c r="E915" s="157" t="s">
        <v>19</v>
      </c>
      <c r="F915" s="158" t="s">
        <v>1460</v>
      </c>
      <c r="H915" s="159">
        <v>36</v>
      </c>
      <c r="I915" s="160"/>
      <c r="L915" s="156"/>
      <c r="M915" s="161"/>
      <c r="T915" s="162"/>
      <c r="AT915" s="157" t="s">
        <v>179</v>
      </c>
      <c r="AU915" s="157" t="s">
        <v>90</v>
      </c>
      <c r="AV915" s="13" t="s">
        <v>90</v>
      </c>
      <c r="AW915" s="13" t="s">
        <v>35</v>
      </c>
      <c r="AX915" s="13" t="s">
        <v>74</v>
      </c>
      <c r="AY915" s="157" t="s">
        <v>167</v>
      </c>
    </row>
    <row r="916" spans="2:51" s="14" customFormat="1" ht="11.25">
      <c r="B916" s="163"/>
      <c r="D916" s="150" t="s">
        <v>179</v>
      </c>
      <c r="E916" s="164" t="s">
        <v>19</v>
      </c>
      <c r="F916" s="165" t="s">
        <v>200</v>
      </c>
      <c r="H916" s="166">
        <v>36</v>
      </c>
      <c r="I916" s="167"/>
      <c r="L916" s="163"/>
      <c r="M916" s="168"/>
      <c r="T916" s="169"/>
      <c r="AT916" s="164" t="s">
        <v>179</v>
      </c>
      <c r="AU916" s="164" t="s">
        <v>90</v>
      </c>
      <c r="AV916" s="14" t="s">
        <v>175</v>
      </c>
      <c r="AW916" s="14" t="s">
        <v>35</v>
      </c>
      <c r="AX916" s="14" t="s">
        <v>82</v>
      </c>
      <c r="AY916" s="164" t="s">
        <v>167</v>
      </c>
    </row>
    <row r="917" spans="2:65" s="1" customFormat="1" ht="16.5" customHeight="1">
      <c r="B917" s="33"/>
      <c r="C917" s="180" t="s">
        <v>1461</v>
      </c>
      <c r="D917" s="180" t="s">
        <v>587</v>
      </c>
      <c r="E917" s="181" t="s">
        <v>1462</v>
      </c>
      <c r="F917" s="182" t="s">
        <v>1463</v>
      </c>
      <c r="G917" s="183" t="s">
        <v>368</v>
      </c>
      <c r="H917" s="184">
        <v>39.6</v>
      </c>
      <c r="I917" s="185"/>
      <c r="J917" s="186">
        <f>ROUND(I917*H917,2)</f>
        <v>0</v>
      </c>
      <c r="K917" s="182" t="s">
        <v>19</v>
      </c>
      <c r="L917" s="187"/>
      <c r="M917" s="188" t="s">
        <v>19</v>
      </c>
      <c r="N917" s="189" t="s">
        <v>46</v>
      </c>
      <c r="P917" s="141">
        <f>O917*H917</f>
        <v>0</v>
      </c>
      <c r="Q917" s="141">
        <v>0.004</v>
      </c>
      <c r="R917" s="141">
        <f>Q917*H917</f>
        <v>0.1584</v>
      </c>
      <c r="S917" s="141">
        <v>0</v>
      </c>
      <c r="T917" s="142">
        <f>S917*H917</f>
        <v>0</v>
      </c>
      <c r="AR917" s="143" t="s">
        <v>437</v>
      </c>
      <c r="AT917" s="143" t="s">
        <v>587</v>
      </c>
      <c r="AU917" s="143" t="s">
        <v>90</v>
      </c>
      <c r="AY917" s="18" t="s">
        <v>167</v>
      </c>
      <c r="BE917" s="144">
        <f>IF(N917="základní",J917,0)</f>
        <v>0</v>
      </c>
      <c r="BF917" s="144">
        <f>IF(N917="snížená",J917,0)</f>
        <v>0</v>
      </c>
      <c r="BG917" s="144">
        <f>IF(N917="zákl. přenesená",J917,0)</f>
        <v>0</v>
      </c>
      <c r="BH917" s="144">
        <f>IF(N917="sníž. přenesená",J917,0)</f>
        <v>0</v>
      </c>
      <c r="BI917" s="144">
        <f>IF(N917="nulová",J917,0)</f>
        <v>0</v>
      </c>
      <c r="BJ917" s="18" t="s">
        <v>90</v>
      </c>
      <c r="BK917" s="144">
        <f>ROUND(I917*H917,2)</f>
        <v>0</v>
      </c>
      <c r="BL917" s="18" t="s">
        <v>309</v>
      </c>
      <c r="BM917" s="143" t="s">
        <v>1464</v>
      </c>
    </row>
    <row r="918" spans="2:51" s="13" customFormat="1" ht="11.25">
      <c r="B918" s="156"/>
      <c r="D918" s="150" t="s">
        <v>179</v>
      </c>
      <c r="F918" s="158" t="s">
        <v>1465</v>
      </c>
      <c r="H918" s="159">
        <v>39.6</v>
      </c>
      <c r="I918" s="160"/>
      <c r="L918" s="156"/>
      <c r="M918" s="161"/>
      <c r="T918" s="162"/>
      <c r="AT918" s="157" t="s">
        <v>179</v>
      </c>
      <c r="AU918" s="157" t="s">
        <v>90</v>
      </c>
      <c r="AV918" s="13" t="s">
        <v>90</v>
      </c>
      <c r="AW918" s="13" t="s">
        <v>4</v>
      </c>
      <c r="AX918" s="13" t="s">
        <v>82</v>
      </c>
      <c r="AY918" s="157" t="s">
        <v>167</v>
      </c>
    </row>
    <row r="919" spans="2:65" s="1" customFormat="1" ht="24.2" customHeight="1">
      <c r="B919" s="33"/>
      <c r="C919" s="132" t="s">
        <v>1466</v>
      </c>
      <c r="D919" s="132" t="s">
        <v>170</v>
      </c>
      <c r="E919" s="133" t="s">
        <v>1467</v>
      </c>
      <c r="F919" s="134" t="s">
        <v>1468</v>
      </c>
      <c r="G919" s="135" t="s">
        <v>368</v>
      </c>
      <c r="H919" s="136">
        <v>36</v>
      </c>
      <c r="I919" s="137"/>
      <c r="J919" s="138">
        <f>ROUND(I919*H919,2)</f>
        <v>0</v>
      </c>
      <c r="K919" s="134" t="s">
        <v>174</v>
      </c>
      <c r="L919" s="33"/>
      <c r="M919" s="139" t="s">
        <v>19</v>
      </c>
      <c r="N919" s="140" t="s">
        <v>46</v>
      </c>
      <c r="P919" s="141">
        <f>O919*H919</f>
        <v>0</v>
      </c>
      <c r="Q919" s="141">
        <v>0.00102</v>
      </c>
      <c r="R919" s="141">
        <f>Q919*H919</f>
        <v>0.03672</v>
      </c>
      <c r="S919" s="141">
        <v>0</v>
      </c>
      <c r="T919" s="142">
        <f>S919*H919</f>
        <v>0</v>
      </c>
      <c r="AR919" s="143" t="s">
        <v>309</v>
      </c>
      <c r="AT919" s="143" t="s">
        <v>170</v>
      </c>
      <c r="AU919" s="143" t="s">
        <v>90</v>
      </c>
      <c r="AY919" s="18" t="s">
        <v>167</v>
      </c>
      <c r="BE919" s="144">
        <f>IF(N919="základní",J919,0)</f>
        <v>0</v>
      </c>
      <c r="BF919" s="144">
        <f>IF(N919="snížená",J919,0)</f>
        <v>0</v>
      </c>
      <c r="BG919" s="144">
        <f>IF(N919="zákl. přenesená",J919,0)</f>
        <v>0</v>
      </c>
      <c r="BH919" s="144">
        <f>IF(N919="sníž. přenesená",J919,0)</f>
        <v>0</v>
      </c>
      <c r="BI919" s="144">
        <f>IF(N919="nulová",J919,0)</f>
        <v>0</v>
      </c>
      <c r="BJ919" s="18" t="s">
        <v>90</v>
      </c>
      <c r="BK919" s="144">
        <f>ROUND(I919*H919,2)</f>
        <v>0</v>
      </c>
      <c r="BL919" s="18" t="s">
        <v>309</v>
      </c>
      <c r="BM919" s="143" t="s">
        <v>1469</v>
      </c>
    </row>
    <row r="920" spans="2:47" s="1" customFormat="1" ht="11.25">
      <c r="B920" s="33"/>
      <c r="D920" s="145" t="s">
        <v>177</v>
      </c>
      <c r="F920" s="146" t="s">
        <v>1470</v>
      </c>
      <c r="I920" s="147"/>
      <c r="L920" s="33"/>
      <c r="M920" s="148"/>
      <c r="T920" s="54"/>
      <c r="AT920" s="18" t="s">
        <v>177</v>
      </c>
      <c r="AU920" s="18" t="s">
        <v>90</v>
      </c>
    </row>
    <row r="921" spans="2:51" s="13" customFormat="1" ht="11.25">
      <c r="B921" s="156"/>
      <c r="D921" s="150" t="s">
        <v>179</v>
      </c>
      <c r="E921" s="157" t="s">
        <v>19</v>
      </c>
      <c r="F921" s="158" t="s">
        <v>1460</v>
      </c>
      <c r="H921" s="159">
        <v>36</v>
      </c>
      <c r="I921" s="160"/>
      <c r="L921" s="156"/>
      <c r="M921" s="161"/>
      <c r="T921" s="162"/>
      <c r="AT921" s="157" t="s">
        <v>179</v>
      </c>
      <c r="AU921" s="157" t="s">
        <v>90</v>
      </c>
      <c r="AV921" s="13" t="s">
        <v>90</v>
      </c>
      <c r="AW921" s="13" t="s">
        <v>35</v>
      </c>
      <c r="AX921" s="13" t="s">
        <v>74</v>
      </c>
      <c r="AY921" s="157" t="s">
        <v>167</v>
      </c>
    </row>
    <row r="922" spans="2:51" s="14" customFormat="1" ht="11.25">
      <c r="B922" s="163"/>
      <c r="D922" s="150" t="s">
        <v>179</v>
      </c>
      <c r="E922" s="164" t="s">
        <v>19</v>
      </c>
      <c r="F922" s="165" t="s">
        <v>200</v>
      </c>
      <c r="H922" s="166">
        <v>36</v>
      </c>
      <c r="I922" s="167"/>
      <c r="L922" s="163"/>
      <c r="M922" s="168"/>
      <c r="T922" s="169"/>
      <c r="AT922" s="164" t="s">
        <v>179</v>
      </c>
      <c r="AU922" s="164" t="s">
        <v>90</v>
      </c>
      <c r="AV922" s="14" t="s">
        <v>175</v>
      </c>
      <c r="AW922" s="14" t="s">
        <v>35</v>
      </c>
      <c r="AX922" s="14" t="s">
        <v>82</v>
      </c>
      <c r="AY922" s="164" t="s">
        <v>167</v>
      </c>
    </row>
    <row r="923" spans="2:65" s="1" customFormat="1" ht="16.5" customHeight="1">
      <c r="B923" s="33"/>
      <c r="C923" s="132" t="s">
        <v>1471</v>
      </c>
      <c r="D923" s="132" t="s">
        <v>170</v>
      </c>
      <c r="E923" s="133" t="s">
        <v>1472</v>
      </c>
      <c r="F923" s="134" t="s">
        <v>1473</v>
      </c>
      <c r="G923" s="135" t="s">
        <v>173</v>
      </c>
      <c r="H923" s="136">
        <v>331.53</v>
      </c>
      <c r="I923" s="137"/>
      <c r="J923" s="138">
        <f>ROUND(I923*H923,2)</f>
        <v>0</v>
      </c>
      <c r="K923" s="134" t="s">
        <v>19</v>
      </c>
      <c r="L923" s="33"/>
      <c r="M923" s="139" t="s">
        <v>19</v>
      </c>
      <c r="N923" s="140" t="s">
        <v>46</v>
      </c>
      <c r="P923" s="141">
        <f>O923*H923</f>
        <v>0</v>
      </c>
      <c r="Q923" s="141">
        <v>0.0075</v>
      </c>
      <c r="R923" s="141">
        <f>Q923*H923</f>
        <v>2.4864749999999995</v>
      </c>
      <c r="S923" s="141">
        <v>0</v>
      </c>
      <c r="T923" s="142">
        <f>S923*H923</f>
        <v>0</v>
      </c>
      <c r="AR923" s="143" t="s">
        <v>309</v>
      </c>
      <c r="AT923" s="143" t="s">
        <v>170</v>
      </c>
      <c r="AU923" s="143" t="s">
        <v>90</v>
      </c>
      <c r="AY923" s="18" t="s">
        <v>167</v>
      </c>
      <c r="BE923" s="144">
        <f>IF(N923="základní",J923,0)</f>
        <v>0</v>
      </c>
      <c r="BF923" s="144">
        <f>IF(N923="snížená",J923,0)</f>
        <v>0</v>
      </c>
      <c r="BG923" s="144">
        <f>IF(N923="zákl. přenesená",J923,0)</f>
        <v>0</v>
      </c>
      <c r="BH923" s="144">
        <f>IF(N923="sníž. přenesená",J923,0)</f>
        <v>0</v>
      </c>
      <c r="BI923" s="144">
        <f>IF(N923="nulová",J923,0)</f>
        <v>0</v>
      </c>
      <c r="BJ923" s="18" t="s">
        <v>90</v>
      </c>
      <c r="BK923" s="144">
        <f>ROUND(I923*H923,2)</f>
        <v>0</v>
      </c>
      <c r="BL923" s="18" t="s">
        <v>309</v>
      </c>
      <c r="BM923" s="143" t="s">
        <v>1474</v>
      </c>
    </row>
    <row r="924" spans="2:51" s="13" customFormat="1" ht="11.25">
      <c r="B924" s="156"/>
      <c r="D924" s="150" t="s">
        <v>179</v>
      </c>
      <c r="E924" s="157" t="s">
        <v>19</v>
      </c>
      <c r="F924" s="158" t="s">
        <v>1451</v>
      </c>
      <c r="H924" s="159">
        <v>259.92</v>
      </c>
      <c r="I924" s="160"/>
      <c r="L924" s="156"/>
      <c r="M924" s="161"/>
      <c r="T924" s="162"/>
      <c r="AT924" s="157" t="s">
        <v>179</v>
      </c>
      <c r="AU924" s="157" t="s">
        <v>90</v>
      </c>
      <c r="AV924" s="13" t="s">
        <v>90</v>
      </c>
      <c r="AW924" s="13" t="s">
        <v>35</v>
      </c>
      <c r="AX924" s="13" t="s">
        <v>74</v>
      </c>
      <c r="AY924" s="157" t="s">
        <v>167</v>
      </c>
    </row>
    <row r="925" spans="2:51" s="13" customFormat="1" ht="11.25">
      <c r="B925" s="156"/>
      <c r="D925" s="150" t="s">
        <v>179</v>
      </c>
      <c r="E925" s="157" t="s">
        <v>19</v>
      </c>
      <c r="F925" s="158" t="s">
        <v>1452</v>
      </c>
      <c r="H925" s="159">
        <v>71.61</v>
      </c>
      <c r="I925" s="160"/>
      <c r="L925" s="156"/>
      <c r="M925" s="161"/>
      <c r="T925" s="162"/>
      <c r="AT925" s="157" t="s">
        <v>179</v>
      </c>
      <c r="AU925" s="157" t="s">
        <v>90</v>
      </c>
      <c r="AV925" s="13" t="s">
        <v>90</v>
      </c>
      <c r="AW925" s="13" t="s">
        <v>35</v>
      </c>
      <c r="AX925" s="13" t="s">
        <v>74</v>
      </c>
      <c r="AY925" s="157" t="s">
        <v>167</v>
      </c>
    </row>
    <row r="926" spans="2:51" s="14" customFormat="1" ht="11.25">
      <c r="B926" s="163"/>
      <c r="D926" s="150" t="s">
        <v>179</v>
      </c>
      <c r="E926" s="164" t="s">
        <v>19</v>
      </c>
      <c r="F926" s="165" t="s">
        <v>200</v>
      </c>
      <c r="H926" s="166">
        <v>331.53</v>
      </c>
      <c r="I926" s="167"/>
      <c r="L926" s="163"/>
      <c r="M926" s="168"/>
      <c r="T926" s="169"/>
      <c r="AT926" s="164" t="s">
        <v>179</v>
      </c>
      <c r="AU926" s="164" t="s">
        <v>90</v>
      </c>
      <c r="AV926" s="14" t="s">
        <v>175</v>
      </c>
      <c r="AW926" s="14" t="s">
        <v>35</v>
      </c>
      <c r="AX926" s="14" t="s">
        <v>82</v>
      </c>
      <c r="AY926" s="164" t="s">
        <v>167</v>
      </c>
    </row>
    <row r="927" spans="2:65" s="1" customFormat="1" ht="16.5" customHeight="1">
      <c r="B927" s="33"/>
      <c r="C927" s="180" t="s">
        <v>1475</v>
      </c>
      <c r="D927" s="180" t="s">
        <v>587</v>
      </c>
      <c r="E927" s="181" t="s">
        <v>1476</v>
      </c>
      <c r="F927" s="182" t="s">
        <v>1477</v>
      </c>
      <c r="G927" s="183" t="s">
        <v>173</v>
      </c>
      <c r="H927" s="184">
        <v>371.811</v>
      </c>
      <c r="I927" s="185"/>
      <c r="J927" s="186">
        <f>ROUND(I927*H927,2)</f>
        <v>0</v>
      </c>
      <c r="K927" s="182" t="s">
        <v>19</v>
      </c>
      <c r="L927" s="187"/>
      <c r="M927" s="188" t="s">
        <v>19</v>
      </c>
      <c r="N927" s="189" t="s">
        <v>46</v>
      </c>
      <c r="P927" s="141">
        <f>O927*H927</f>
        <v>0</v>
      </c>
      <c r="Q927" s="141">
        <v>0.0177</v>
      </c>
      <c r="R927" s="141">
        <f>Q927*H927</f>
        <v>6.5810547</v>
      </c>
      <c r="S927" s="141">
        <v>0</v>
      </c>
      <c r="T927" s="142">
        <f>S927*H927</f>
        <v>0</v>
      </c>
      <c r="AR927" s="143" t="s">
        <v>437</v>
      </c>
      <c r="AT927" s="143" t="s">
        <v>587</v>
      </c>
      <c r="AU927" s="143" t="s">
        <v>90</v>
      </c>
      <c r="AY927" s="18" t="s">
        <v>167</v>
      </c>
      <c r="BE927" s="144">
        <f>IF(N927="základní",J927,0)</f>
        <v>0</v>
      </c>
      <c r="BF927" s="144">
        <f>IF(N927="snížená",J927,0)</f>
        <v>0</v>
      </c>
      <c r="BG927" s="144">
        <f>IF(N927="zákl. přenesená",J927,0)</f>
        <v>0</v>
      </c>
      <c r="BH927" s="144">
        <f>IF(N927="sníž. přenesená",J927,0)</f>
        <v>0</v>
      </c>
      <c r="BI927" s="144">
        <f>IF(N927="nulová",J927,0)</f>
        <v>0</v>
      </c>
      <c r="BJ927" s="18" t="s">
        <v>90</v>
      </c>
      <c r="BK927" s="144">
        <f>ROUND(I927*H927,2)</f>
        <v>0</v>
      </c>
      <c r="BL927" s="18" t="s">
        <v>309</v>
      </c>
      <c r="BM927" s="143" t="s">
        <v>1478</v>
      </c>
    </row>
    <row r="928" spans="2:51" s="13" customFormat="1" ht="11.25">
      <c r="B928" s="156"/>
      <c r="D928" s="150" t="s">
        <v>179</v>
      </c>
      <c r="E928" s="157" t="s">
        <v>19</v>
      </c>
      <c r="F928" s="158" t="s">
        <v>1479</v>
      </c>
      <c r="H928" s="159">
        <v>331.53</v>
      </c>
      <c r="I928" s="160"/>
      <c r="L928" s="156"/>
      <c r="M928" s="161"/>
      <c r="T928" s="162"/>
      <c r="AT928" s="157" t="s">
        <v>179</v>
      </c>
      <c r="AU928" s="157" t="s">
        <v>90</v>
      </c>
      <c r="AV928" s="13" t="s">
        <v>90</v>
      </c>
      <c r="AW928" s="13" t="s">
        <v>35</v>
      </c>
      <c r="AX928" s="13" t="s">
        <v>74</v>
      </c>
      <c r="AY928" s="157" t="s">
        <v>167</v>
      </c>
    </row>
    <row r="929" spans="2:51" s="13" customFormat="1" ht="11.25">
      <c r="B929" s="156"/>
      <c r="D929" s="150" t="s">
        <v>179</v>
      </c>
      <c r="E929" s="157" t="s">
        <v>19</v>
      </c>
      <c r="F929" s="158" t="s">
        <v>1480</v>
      </c>
      <c r="H929" s="159">
        <v>6.48</v>
      </c>
      <c r="I929" s="160"/>
      <c r="L929" s="156"/>
      <c r="M929" s="161"/>
      <c r="T929" s="162"/>
      <c r="AT929" s="157" t="s">
        <v>179</v>
      </c>
      <c r="AU929" s="157" t="s">
        <v>90</v>
      </c>
      <c r="AV929" s="13" t="s">
        <v>90</v>
      </c>
      <c r="AW929" s="13" t="s">
        <v>35</v>
      </c>
      <c r="AX929" s="13" t="s">
        <v>74</v>
      </c>
      <c r="AY929" s="157" t="s">
        <v>167</v>
      </c>
    </row>
    <row r="930" spans="2:51" s="14" customFormat="1" ht="11.25">
      <c r="B930" s="163"/>
      <c r="D930" s="150" t="s">
        <v>179</v>
      </c>
      <c r="E930" s="164" t="s">
        <v>19</v>
      </c>
      <c r="F930" s="165" t="s">
        <v>200</v>
      </c>
      <c r="H930" s="166">
        <v>338.01</v>
      </c>
      <c r="I930" s="167"/>
      <c r="L930" s="163"/>
      <c r="M930" s="168"/>
      <c r="T930" s="169"/>
      <c r="AT930" s="164" t="s">
        <v>179</v>
      </c>
      <c r="AU930" s="164" t="s">
        <v>90</v>
      </c>
      <c r="AV930" s="14" t="s">
        <v>175</v>
      </c>
      <c r="AW930" s="14" t="s">
        <v>35</v>
      </c>
      <c r="AX930" s="14" t="s">
        <v>82</v>
      </c>
      <c r="AY930" s="164" t="s">
        <v>167</v>
      </c>
    </row>
    <row r="931" spans="2:51" s="13" customFormat="1" ht="11.25">
      <c r="B931" s="156"/>
      <c r="D931" s="150" t="s">
        <v>179</v>
      </c>
      <c r="F931" s="158" t="s">
        <v>1481</v>
      </c>
      <c r="H931" s="159">
        <v>371.811</v>
      </c>
      <c r="I931" s="160"/>
      <c r="L931" s="156"/>
      <c r="M931" s="161"/>
      <c r="T931" s="162"/>
      <c r="AT931" s="157" t="s">
        <v>179</v>
      </c>
      <c r="AU931" s="157" t="s">
        <v>90</v>
      </c>
      <c r="AV931" s="13" t="s">
        <v>90</v>
      </c>
      <c r="AW931" s="13" t="s">
        <v>4</v>
      </c>
      <c r="AX931" s="13" t="s">
        <v>82</v>
      </c>
      <c r="AY931" s="157" t="s">
        <v>167</v>
      </c>
    </row>
    <row r="932" spans="2:65" s="1" customFormat="1" ht="16.5" customHeight="1">
      <c r="B932" s="33"/>
      <c r="C932" s="132" t="s">
        <v>1482</v>
      </c>
      <c r="D932" s="132" t="s">
        <v>170</v>
      </c>
      <c r="E932" s="133" t="s">
        <v>1483</v>
      </c>
      <c r="F932" s="134" t="s">
        <v>1484</v>
      </c>
      <c r="G932" s="135" t="s">
        <v>368</v>
      </c>
      <c r="H932" s="136">
        <v>298.52</v>
      </c>
      <c r="I932" s="137"/>
      <c r="J932" s="138">
        <f>ROUND(I932*H932,2)</f>
        <v>0</v>
      </c>
      <c r="K932" s="134" t="s">
        <v>19</v>
      </c>
      <c r="L932" s="33"/>
      <c r="M932" s="139" t="s">
        <v>19</v>
      </c>
      <c r="N932" s="140" t="s">
        <v>46</v>
      </c>
      <c r="P932" s="141">
        <f>O932*H932</f>
        <v>0</v>
      </c>
      <c r="Q932" s="141">
        <v>0.00058</v>
      </c>
      <c r="R932" s="141">
        <f>Q932*H932</f>
        <v>0.17314159999999998</v>
      </c>
      <c r="S932" s="141">
        <v>0</v>
      </c>
      <c r="T932" s="142">
        <f>S932*H932</f>
        <v>0</v>
      </c>
      <c r="AR932" s="143" t="s">
        <v>309</v>
      </c>
      <c r="AT932" s="143" t="s">
        <v>170</v>
      </c>
      <c r="AU932" s="143" t="s">
        <v>90</v>
      </c>
      <c r="AY932" s="18" t="s">
        <v>167</v>
      </c>
      <c r="BE932" s="144">
        <f>IF(N932="základní",J932,0)</f>
        <v>0</v>
      </c>
      <c r="BF932" s="144">
        <f>IF(N932="snížená",J932,0)</f>
        <v>0</v>
      </c>
      <c r="BG932" s="144">
        <f>IF(N932="zákl. přenesená",J932,0)</f>
        <v>0</v>
      </c>
      <c r="BH932" s="144">
        <f>IF(N932="sníž. přenesená",J932,0)</f>
        <v>0</v>
      </c>
      <c r="BI932" s="144">
        <f>IF(N932="nulová",J932,0)</f>
        <v>0</v>
      </c>
      <c r="BJ932" s="18" t="s">
        <v>90</v>
      </c>
      <c r="BK932" s="144">
        <f>ROUND(I932*H932,2)</f>
        <v>0</v>
      </c>
      <c r="BL932" s="18" t="s">
        <v>309</v>
      </c>
      <c r="BM932" s="143" t="s">
        <v>1485</v>
      </c>
    </row>
    <row r="933" spans="2:51" s="13" customFormat="1" ht="11.25">
      <c r="B933" s="156"/>
      <c r="D933" s="150" t="s">
        <v>179</v>
      </c>
      <c r="E933" s="157" t="s">
        <v>19</v>
      </c>
      <c r="F933" s="158" t="s">
        <v>1486</v>
      </c>
      <c r="H933" s="159">
        <v>278</v>
      </c>
      <c r="I933" s="160"/>
      <c r="L933" s="156"/>
      <c r="M933" s="161"/>
      <c r="T933" s="162"/>
      <c r="AT933" s="157" t="s">
        <v>179</v>
      </c>
      <c r="AU933" s="157" t="s">
        <v>90</v>
      </c>
      <c r="AV933" s="13" t="s">
        <v>90</v>
      </c>
      <c r="AW933" s="13" t="s">
        <v>35</v>
      </c>
      <c r="AX933" s="13" t="s">
        <v>74</v>
      </c>
      <c r="AY933" s="157" t="s">
        <v>167</v>
      </c>
    </row>
    <row r="934" spans="2:51" s="13" customFormat="1" ht="11.25">
      <c r="B934" s="156"/>
      <c r="D934" s="150" t="s">
        <v>179</v>
      </c>
      <c r="E934" s="157" t="s">
        <v>19</v>
      </c>
      <c r="F934" s="158" t="s">
        <v>1487</v>
      </c>
      <c r="H934" s="159">
        <v>20.52</v>
      </c>
      <c r="I934" s="160"/>
      <c r="L934" s="156"/>
      <c r="M934" s="161"/>
      <c r="T934" s="162"/>
      <c r="AT934" s="157" t="s">
        <v>179</v>
      </c>
      <c r="AU934" s="157" t="s">
        <v>90</v>
      </c>
      <c r="AV934" s="13" t="s">
        <v>90</v>
      </c>
      <c r="AW934" s="13" t="s">
        <v>35</v>
      </c>
      <c r="AX934" s="13" t="s">
        <v>74</v>
      </c>
      <c r="AY934" s="157" t="s">
        <v>167</v>
      </c>
    </row>
    <row r="935" spans="2:51" s="14" customFormat="1" ht="11.25">
      <c r="B935" s="163"/>
      <c r="D935" s="150" t="s">
        <v>179</v>
      </c>
      <c r="E935" s="164" t="s">
        <v>19</v>
      </c>
      <c r="F935" s="165" t="s">
        <v>200</v>
      </c>
      <c r="H935" s="166">
        <v>298.52</v>
      </c>
      <c r="I935" s="167"/>
      <c r="L935" s="163"/>
      <c r="M935" s="168"/>
      <c r="T935" s="169"/>
      <c r="AT935" s="164" t="s">
        <v>179</v>
      </c>
      <c r="AU935" s="164" t="s">
        <v>90</v>
      </c>
      <c r="AV935" s="14" t="s">
        <v>175</v>
      </c>
      <c r="AW935" s="14" t="s">
        <v>35</v>
      </c>
      <c r="AX935" s="14" t="s">
        <v>82</v>
      </c>
      <c r="AY935" s="164" t="s">
        <v>167</v>
      </c>
    </row>
    <row r="936" spans="2:65" s="1" customFormat="1" ht="16.5" customHeight="1">
      <c r="B936" s="33"/>
      <c r="C936" s="132" t="s">
        <v>1488</v>
      </c>
      <c r="D936" s="132" t="s">
        <v>170</v>
      </c>
      <c r="E936" s="133" t="s">
        <v>1489</v>
      </c>
      <c r="F936" s="134" t="s">
        <v>1490</v>
      </c>
      <c r="G936" s="135" t="s">
        <v>368</v>
      </c>
      <c r="H936" s="136">
        <v>15.36</v>
      </c>
      <c r="I936" s="137"/>
      <c r="J936" s="138">
        <f>ROUND(I936*H936,2)</f>
        <v>0</v>
      </c>
      <c r="K936" s="134" t="s">
        <v>19</v>
      </c>
      <c r="L936" s="33"/>
      <c r="M936" s="139" t="s">
        <v>19</v>
      </c>
      <c r="N936" s="140" t="s">
        <v>46</v>
      </c>
      <c r="P936" s="141">
        <f>O936*H936</f>
        <v>0</v>
      </c>
      <c r="Q936" s="141">
        <v>0.00058</v>
      </c>
      <c r="R936" s="141">
        <f>Q936*H936</f>
        <v>0.0089088</v>
      </c>
      <c r="S936" s="141">
        <v>0</v>
      </c>
      <c r="T936" s="142">
        <f>S936*H936</f>
        <v>0</v>
      </c>
      <c r="AR936" s="143" t="s">
        <v>309</v>
      </c>
      <c r="AT936" s="143" t="s">
        <v>170</v>
      </c>
      <c r="AU936" s="143" t="s">
        <v>90</v>
      </c>
      <c r="AY936" s="18" t="s">
        <v>167</v>
      </c>
      <c r="BE936" s="144">
        <f>IF(N936="základní",J936,0)</f>
        <v>0</v>
      </c>
      <c r="BF936" s="144">
        <f>IF(N936="snížená",J936,0)</f>
        <v>0</v>
      </c>
      <c r="BG936" s="144">
        <f>IF(N936="zákl. přenesená",J936,0)</f>
        <v>0</v>
      </c>
      <c r="BH936" s="144">
        <f>IF(N936="sníž. přenesená",J936,0)</f>
        <v>0</v>
      </c>
      <c r="BI936" s="144">
        <f>IF(N936="nulová",J936,0)</f>
        <v>0</v>
      </c>
      <c r="BJ936" s="18" t="s">
        <v>90</v>
      </c>
      <c r="BK936" s="144">
        <f>ROUND(I936*H936,2)</f>
        <v>0</v>
      </c>
      <c r="BL936" s="18" t="s">
        <v>309</v>
      </c>
      <c r="BM936" s="143" t="s">
        <v>1491</v>
      </c>
    </row>
    <row r="937" spans="2:51" s="13" customFormat="1" ht="11.25">
      <c r="B937" s="156"/>
      <c r="D937" s="150" t="s">
        <v>179</v>
      </c>
      <c r="E937" s="157" t="s">
        <v>19</v>
      </c>
      <c r="F937" s="158" t="s">
        <v>1492</v>
      </c>
      <c r="H937" s="159">
        <v>9.6</v>
      </c>
      <c r="I937" s="160"/>
      <c r="L937" s="156"/>
      <c r="M937" s="161"/>
      <c r="T937" s="162"/>
      <c r="AT937" s="157" t="s">
        <v>179</v>
      </c>
      <c r="AU937" s="157" t="s">
        <v>90</v>
      </c>
      <c r="AV937" s="13" t="s">
        <v>90</v>
      </c>
      <c r="AW937" s="13" t="s">
        <v>35</v>
      </c>
      <c r="AX937" s="13" t="s">
        <v>74</v>
      </c>
      <c r="AY937" s="157" t="s">
        <v>167</v>
      </c>
    </row>
    <row r="938" spans="2:51" s="13" customFormat="1" ht="11.25">
      <c r="B938" s="156"/>
      <c r="D938" s="150" t="s">
        <v>179</v>
      </c>
      <c r="E938" s="157" t="s">
        <v>19</v>
      </c>
      <c r="F938" s="158" t="s">
        <v>1493</v>
      </c>
      <c r="H938" s="159">
        <v>5.76</v>
      </c>
      <c r="I938" s="160"/>
      <c r="L938" s="156"/>
      <c r="M938" s="161"/>
      <c r="T938" s="162"/>
      <c r="AT938" s="157" t="s">
        <v>179</v>
      </c>
      <c r="AU938" s="157" t="s">
        <v>90</v>
      </c>
      <c r="AV938" s="13" t="s">
        <v>90</v>
      </c>
      <c r="AW938" s="13" t="s">
        <v>35</v>
      </c>
      <c r="AX938" s="13" t="s">
        <v>74</v>
      </c>
      <c r="AY938" s="157" t="s">
        <v>167</v>
      </c>
    </row>
    <row r="939" spans="2:51" s="14" customFormat="1" ht="11.25">
      <c r="B939" s="163"/>
      <c r="D939" s="150" t="s">
        <v>179</v>
      </c>
      <c r="E939" s="164" t="s">
        <v>19</v>
      </c>
      <c r="F939" s="165" t="s">
        <v>200</v>
      </c>
      <c r="H939" s="166">
        <v>15.36</v>
      </c>
      <c r="I939" s="167"/>
      <c r="L939" s="163"/>
      <c r="M939" s="168"/>
      <c r="T939" s="169"/>
      <c r="AT939" s="164" t="s">
        <v>179</v>
      </c>
      <c r="AU939" s="164" t="s">
        <v>90</v>
      </c>
      <c r="AV939" s="14" t="s">
        <v>175</v>
      </c>
      <c r="AW939" s="14" t="s">
        <v>35</v>
      </c>
      <c r="AX939" s="14" t="s">
        <v>82</v>
      </c>
      <c r="AY939" s="164" t="s">
        <v>167</v>
      </c>
    </row>
    <row r="940" spans="2:65" s="1" customFormat="1" ht="16.5" customHeight="1">
      <c r="B940" s="33"/>
      <c r="C940" s="180" t="s">
        <v>1494</v>
      </c>
      <c r="D940" s="180" t="s">
        <v>587</v>
      </c>
      <c r="E940" s="181" t="s">
        <v>1495</v>
      </c>
      <c r="F940" s="182" t="s">
        <v>1496</v>
      </c>
      <c r="G940" s="183" t="s">
        <v>368</v>
      </c>
      <c r="H940" s="184">
        <v>345.268</v>
      </c>
      <c r="I940" s="185"/>
      <c r="J940" s="186">
        <f>ROUND(I940*H940,2)</f>
        <v>0</v>
      </c>
      <c r="K940" s="182" t="s">
        <v>19</v>
      </c>
      <c r="L940" s="187"/>
      <c r="M940" s="188" t="s">
        <v>19</v>
      </c>
      <c r="N940" s="189" t="s">
        <v>46</v>
      </c>
      <c r="P940" s="141">
        <f>O940*H940</f>
        <v>0</v>
      </c>
      <c r="Q940" s="141">
        <v>0.0012</v>
      </c>
      <c r="R940" s="141">
        <f>Q940*H940</f>
        <v>0.41432159999999996</v>
      </c>
      <c r="S940" s="141">
        <v>0</v>
      </c>
      <c r="T940" s="142">
        <f>S940*H940</f>
        <v>0</v>
      </c>
      <c r="AR940" s="143" t="s">
        <v>437</v>
      </c>
      <c r="AT940" s="143" t="s">
        <v>587</v>
      </c>
      <c r="AU940" s="143" t="s">
        <v>90</v>
      </c>
      <c r="AY940" s="18" t="s">
        <v>167</v>
      </c>
      <c r="BE940" s="144">
        <f>IF(N940="základní",J940,0)</f>
        <v>0</v>
      </c>
      <c r="BF940" s="144">
        <f>IF(N940="snížená",J940,0)</f>
        <v>0</v>
      </c>
      <c r="BG940" s="144">
        <f>IF(N940="zákl. přenesená",J940,0)</f>
        <v>0</v>
      </c>
      <c r="BH940" s="144">
        <f>IF(N940="sníž. přenesená",J940,0)</f>
        <v>0</v>
      </c>
      <c r="BI940" s="144">
        <f>IF(N940="nulová",J940,0)</f>
        <v>0</v>
      </c>
      <c r="BJ940" s="18" t="s">
        <v>90</v>
      </c>
      <c r="BK940" s="144">
        <f>ROUND(I940*H940,2)</f>
        <v>0</v>
      </c>
      <c r="BL940" s="18" t="s">
        <v>309</v>
      </c>
      <c r="BM940" s="143" t="s">
        <v>1497</v>
      </c>
    </row>
    <row r="941" spans="2:51" s="13" customFormat="1" ht="11.25">
      <c r="B941" s="156"/>
      <c r="D941" s="150" t="s">
        <v>179</v>
      </c>
      <c r="E941" s="157" t="s">
        <v>19</v>
      </c>
      <c r="F941" s="158" t="s">
        <v>1498</v>
      </c>
      <c r="H941" s="159">
        <v>298.52</v>
      </c>
      <c r="I941" s="160"/>
      <c r="L941" s="156"/>
      <c r="M941" s="161"/>
      <c r="T941" s="162"/>
      <c r="AT941" s="157" t="s">
        <v>179</v>
      </c>
      <c r="AU941" s="157" t="s">
        <v>90</v>
      </c>
      <c r="AV941" s="13" t="s">
        <v>90</v>
      </c>
      <c r="AW941" s="13" t="s">
        <v>35</v>
      </c>
      <c r="AX941" s="13" t="s">
        <v>74</v>
      </c>
      <c r="AY941" s="157" t="s">
        <v>167</v>
      </c>
    </row>
    <row r="942" spans="2:51" s="13" customFormat="1" ht="11.25">
      <c r="B942" s="156"/>
      <c r="D942" s="150" t="s">
        <v>179</v>
      </c>
      <c r="E942" s="157" t="s">
        <v>19</v>
      </c>
      <c r="F942" s="158" t="s">
        <v>1499</v>
      </c>
      <c r="H942" s="159">
        <v>15.36</v>
      </c>
      <c r="I942" s="160"/>
      <c r="L942" s="156"/>
      <c r="M942" s="161"/>
      <c r="T942" s="162"/>
      <c r="AT942" s="157" t="s">
        <v>179</v>
      </c>
      <c r="AU942" s="157" t="s">
        <v>90</v>
      </c>
      <c r="AV942" s="13" t="s">
        <v>90</v>
      </c>
      <c r="AW942" s="13" t="s">
        <v>35</v>
      </c>
      <c r="AX942" s="13" t="s">
        <v>74</v>
      </c>
      <c r="AY942" s="157" t="s">
        <v>167</v>
      </c>
    </row>
    <row r="943" spans="2:51" s="14" customFormat="1" ht="11.25">
      <c r="B943" s="163"/>
      <c r="D943" s="150" t="s">
        <v>179</v>
      </c>
      <c r="E943" s="164" t="s">
        <v>19</v>
      </c>
      <c r="F943" s="165" t="s">
        <v>200</v>
      </c>
      <c r="H943" s="166">
        <v>313.88</v>
      </c>
      <c r="I943" s="167"/>
      <c r="L943" s="163"/>
      <c r="M943" s="168"/>
      <c r="T943" s="169"/>
      <c r="AT943" s="164" t="s">
        <v>179</v>
      </c>
      <c r="AU943" s="164" t="s">
        <v>90</v>
      </c>
      <c r="AV943" s="14" t="s">
        <v>175</v>
      </c>
      <c r="AW943" s="14" t="s">
        <v>35</v>
      </c>
      <c r="AX943" s="14" t="s">
        <v>82</v>
      </c>
      <c r="AY943" s="164" t="s">
        <v>167</v>
      </c>
    </row>
    <row r="944" spans="2:51" s="13" customFormat="1" ht="11.25">
      <c r="B944" s="156"/>
      <c r="D944" s="150" t="s">
        <v>179</v>
      </c>
      <c r="F944" s="158" t="s">
        <v>1500</v>
      </c>
      <c r="H944" s="159">
        <v>345.268</v>
      </c>
      <c r="I944" s="160"/>
      <c r="L944" s="156"/>
      <c r="M944" s="161"/>
      <c r="T944" s="162"/>
      <c r="AT944" s="157" t="s">
        <v>179</v>
      </c>
      <c r="AU944" s="157" t="s">
        <v>90</v>
      </c>
      <c r="AV944" s="13" t="s">
        <v>90</v>
      </c>
      <c r="AW944" s="13" t="s">
        <v>4</v>
      </c>
      <c r="AX944" s="13" t="s">
        <v>82</v>
      </c>
      <c r="AY944" s="157" t="s">
        <v>167</v>
      </c>
    </row>
    <row r="945" spans="2:65" s="1" customFormat="1" ht="16.5" customHeight="1">
      <c r="B945" s="33"/>
      <c r="C945" s="132" t="s">
        <v>1501</v>
      </c>
      <c r="D945" s="132" t="s">
        <v>170</v>
      </c>
      <c r="E945" s="133" t="s">
        <v>1502</v>
      </c>
      <c r="F945" s="134" t="s">
        <v>1503</v>
      </c>
      <c r="G945" s="135" t="s">
        <v>368</v>
      </c>
      <c r="H945" s="136">
        <v>750.48</v>
      </c>
      <c r="I945" s="137"/>
      <c r="J945" s="138">
        <f>ROUND(I945*H945,2)</f>
        <v>0</v>
      </c>
      <c r="K945" s="134" t="s">
        <v>174</v>
      </c>
      <c r="L945" s="33"/>
      <c r="M945" s="139" t="s">
        <v>19</v>
      </c>
      <c r="N945" s="140" t="s">
        <v>46</v>
      </c>
      <c r="P945" s="141">
        <f>O945*H945</f>
        <v>0</v>
      </c>
      <c r="Q945" s="141">
        <v>3E-05</v>
      </c>
      <c r="R945" s="141">
        <f>Q945*H945</f>
        <v>0.0225144</v>
      </c>
      <c r="S945" s="141">
        <v>0</v>
      </c>
      <c r="T945" s="142">
        <f>S945*H945</f>
        <v>0</v>
      </c>
      <c r="AR945" s="143" t="s">
        <v>309</v>
      </c>
      <c r="AT945" s="143" t="s">
        <v>170</v>
      </c>
      <c r="AU945" s="143" t="s">
        <v>90</v>
      </c>
      <c r="AY945" s="18" t="s">
        <v>167</v>
      </c>
      <c r="BE945" s="144">
        <f>IF(N945="základní",J945,0)</f>
        <v>0</v>
      </c>
      <c r="BF945" s="144">
        <f>IF(N945="snížená",J945,0)</f>
        <v>0</v>
      </c>
      <c r="BG945" s="144">
        <f>IF(N945="zákl. přenesená",J945,0)</f>
        <v>0</v>
      </c>
      <c r="BH945" s="144">
        <f>IF(N945="sníž. přenesená",J945,0)</f>
        <v>0</v>
      </c>
      <c r="BI945" s="144">
        <f>IF(N945="nulová",J945,0)</f>
        <v>0</v>
      </c>
      <c r="BJ945" s="18" t="s">
        <v>90</v>
      </c>
      <c r="BK945" s="144">
        <f>ROUND(I945*H945,2)</f>
        <v>0</v>
      </c>
      <c r="BL945" s="18" t="s">
        <v>309</v>
      </c>
      <c r="BM945" s="143" t="s">
        <v>1504</v>
      </c>
    </row>
    <row r="946" spans="2:47" s="1" customFormat="1" ht="11.25">
      <c r="B946" s="33"/>
      <c r="D946" s="145" t="s">
        <v>177</v>
      </c>
      <c r="F946" s="146" t="s">
        <v>1505</v>
      </c>
      <c r="I946" s="147"/>
      <c r="L946" s="33"/>
      <c r="M946" s="148"/>
      <c r="T946" s="54"/>
      <c r="AT946" s="18" t="s">
        <v>177</v>
      </c>
      <c r="AU946" s="18" t="s">
        <v>90</v>
      </c>
    </row>
    <row r="947" spans="2:51" s="13" customFormat="1" ht="11.25">
      <c r="B947" s="156"/>
      <c r="D947" s="150" t="s">
        <v>179</v>
      </c>
      <c r="E947" s="157" t="s">
        <v>19</v>
      </c>
      <c r="F947" s="158" t="s">
        <v>1506</v>
      </c>
      <c r="H947" s="159">
        <v>313.88</v>
      </c>
      <c r="I947" s="160"/>
      <c r="L947" s="156"/>
      <c r="M947" s="161"/>
      <c r="T947" s="162"/>
      <c r="AT947" s="157" t="s">
        <v>179</v>
      </c>
      <c r="AU947" s="157" t="s">
        <v>90</v>
      </c>
      <c r="AV947" s="13" t="s">
        <v>90</v>
      </c>
      <c r="AW947" s="13" t="s">
        <v>35</v>
      </c>
      <c r="AX947" s="13" t="s">
        <v>74</v>
      </c>
      <c r="AY947" s="157" t="s">
        <v>167</v>
      </c>
    </row>
    <row r="948" spans="2:51" s="13" customFormat="1" ht="11.25">
      <c r="B948" s="156"/>
      <c r="D948" s="150" t="s">
        <v>179</v>
      </c>
      <c r="E948" s="157" t="s">
        <v>19</v>
      </c>
      <c r="F948" s="158" t="s">
        <v>1507</v>
      </c>
      <c r="H948" s="159">
        <v>436.6</v>
      </c>
      <c r="I948" s="160"/>
      <c r="L948" s="156"/>
      <c r="M948" s="161"/>
      <c r="T948" s="162"/>
      <c r="AT948" s="157" t="s">
        <v>179</v>
      </c>
      <c r="AU948" s="157" t="s">
        <v>90</v>
      </c>
      <c r="AV948" s="13" t="s">
        <v>90</v>
      </c>
      <c r="AW948" s="13" t="s">
        <v>35</v>
      </c>
      <c r="AX948" s="13" t="s">
        <v>74</v>
      </c>
      <c r="AY948" s="157" t="s">
        <v>167</v>
      </c>
    </row>
    <row r="949" spans="2:51" s="14" customFormat="1" ht="11.25">
      <c r="B949" s="163"/>
      <c r="D949" s="150" t="s">
        <v>179</v>
      </c>
      <c r="E949" s="164" t="s">
        <v>19</v>
      </c>
      <c r="F949" s="165" t="s">
        <v>200</v>
      </c>
      <c r="H949" s="166">
        <v>750.48</v>
      </c>
      <c r="I949" s="167"/>
      <c r="L949" s="163"/>
      <c r="M949" s="168"/>
      <c r="T949" s="169"/>
      <c r="AT949" s="164" t="s">
        <v>179</v>
      </c>
      <c r="AU949" s="164" t="s">
        <v>90</v>
      </c>
      <c r="AV949" s="14" t="s">
        <v>175</v>
      </c>
      <c r="AW949" s="14" t="s">
        <v>35</v>
      </c>
      <c r="AX949" s="14" t="s">
        <v>82</v>
      </c>
      <c r="AY949" s="164" t="s">
        <v>167</v>
      </c>
    </row>
    <row r="950" spans="2:65" s="1" customFormat="1" ht="16.5" customHeight="1">
      <c r="B950" s="33"/>
      <c r="C950" s="132" t="s">
        <v>1508</v>
      </c>
      <c r="D950" s="132" t="s">
        <v>170</v>
      </c>
      <c r="E950" s="133" t="s">
        <v>1509</v>
      </c>
      <c r="F950" s="134" t="s">
        <v>1510</v>
      </c>
      <c r="G950" s="135" t="s">
        <v>173</v>
      </c>
      <c r="H950" s="136">
        <v>71.61</v>
      </c>
      <c r="I950" s="137"/>
      <c r="J950" s="138">
        <f>ROUND(I950*H950,2)</f>
        <v>0</v>
      </c>
      <c r="K950" s="134" t="s">
        <v>174</v>
      </c>
      <c r="L950" s="33"/>
      <c r="M950" s="139" t="s">
        <v>19</v>
      </c>
      <c r="N950" s="140" t="s">
        <v>46</v>
      </c>
      <c r="P950" s="141">
        <f>O950*H950</f>
        <v>0</v>
      </c>
      <c r="Q950" s="141">
        <v>0.0015</v>
      </c>
      <c r="R950" s="141">
        <f>Q950*H950</f>
        <v>0.107415</v>
      </c>
      <c r="S950" s="141">
        <v>0</v>
      </c>
      <c r="T950" s="142">
        <f>S950*H950</f>
        <v>0</v>
      </c>
      <c r="AR950" s="143" t="s">
        <v>309</v>
      </c>
      <c r="AT950" s="143" t="s">
        <v>170</v>
      </c>
      <c r="AU950" s="143" t="s">
        <v>90</v>
      </c>
      <c r="AY950" s="18" t="s">
        <v>167</v>
      </c>
      <c r="BE950" s="144">
        <f>IF(N950="základní",J950,0)</f>
        <v>0</v>
      </c>
      <c r="BF950" s="144">
        <f>IF(N950="snížená",J950,0)</f>
        <v>0</v>
      </c>
      <c r="BG950" s="144">
        <f>IF(N950="zákl. přenesená",J950,0)</f>
        <v>0</v>
      </c>
      <c r="BH950" s="144">
        <f>IF(N950="sníž. přenesená",J950,0)</f>
        <v>0</v>
      </c>
      <c r="BI950" s="144">
        <f>IF(N950="nulová",J950,0)</f>
        <v>0</v>
      </c>
      <c r="BJ950" s="18" t="s">
        <v>90</v>
      </c>
      <c r="BK950" s="144">
        <f>ROUND(I950*H950,2)</f>
        <v>0</v>
      </c>
      <c r="BL950" s="18" t="s">
        <v>309</v>
      </c>
      <c r="BM950" s="143" t="s">
        <v>1511</v>
      </c>
    </row>
    <row r="951" spans="2:47" s="1" customFormat="1" ht="11.25">
      <c r="B951" s="33"/>
      <c r="D951" s="145" t="s">
        <v>177</v>
      </c>
      <c r="F951" s="146" t="s">
        <v>1512</v>
      </c>
      <c r="I951" s="147"/>
      <c r="L951" s="33"/>
      <c r="M951" s="148"/>
      <c r="T951" s="54"/>
      <c r="AT951" s="18" t="s">
        <v>177</v>
      </c>
      <c r="AU951" s="18" t="s">
        <v>90</v>
      </c>
    </row>
    <row r="952" spans="2:51" s="12" customFormat="1" ht="11.25">
      <c r="B952" s="149"/>
      <c r="D952" s="150" t="s">
        <v>179</v>
      </c>
      <c r="E952" s="151" t="s">
        <v>19</v>
      </c>
      <c r="F952" s="152" t="s">
        <v>1513</v>
      </c>
      <c r="H952" s="151" t="s">
        <v>19</v>
      </c>
      <c r="I952" s="153"/>
      <c r="L952" s="149"/>
      <c r="M952" s="154"/>
      <c r="T952" s="155"/>
      <c r="AT952" s="151" t="s">
        <v>179</v>
      </c>
      <c r="AU952" s="151" t="s">
        <v>90</v>
      </c>
      <c r="AV952" s="12" t="s">
        <v>82</v>
      </c>
      <c r="AW952" s="12" t="s">
        <v>35</v>
      </c>
      <c r="AX952" s="12" t="s">
        <v>74</v>
      </c>
      <c r="AY952" s="151" t="s">
        <v>167</v>
      </c>
    </row>
    <row r="953" spans="2:51" s="13" customFormat="1" ht="11.25">
      <c r="B953" s="156"/>
      <c r="D953" s="150" t="s">
        <v>179</v>
      </c>
      <c r="E953" s="157" t="s">
        <v>19</v>
      </c>
      <c r="F953" s="158" t="s">
        <v>1452</v>
      </c>
      <c r="H953" s="159">
        <v>71.61</v>
      </c>
      <c r="I953" s="160"/>
      <c r="L953" s="156"/>
      <c r="M953" s="161"/>
      <c r="T953" s="162"/>
      <c r="AT953" s="157" t="s">
        <v>179</v>
      </c>
      <c r="AU953" s="157" t="s">
        <v>90</v>
      </c>
      <c r="AV953" s="13" t="s">
        <v>90</v>
      </c>
      <c r="AW953" s="13" t="s">
        <v>35</v>
      </c>
      <c r="AX953" s="13" t="s">
        <v>74</v>
      </c>
      <c r="AY953" s="157" t="s">
        <v>167</v>
      </c>
    </row>
    <row r="954" spans="2:51" s="14" customFormat="1" ht="11.25">
      <c r="B954" s="163"/>
      <c r="D954" s="150" t="s">
        <v>179</v>
      </c>
      <c r="E954" s="164" t="s">
        <v>19</v>
      </c>
      <c r="F954" s="165" t="s">
        <v>200</v>
      </c>
      <c r="H954" s="166">
        <v>71.61</v>
      </c>
      <c r="I954" s="167"/>
      <c r="L954" s="163"/>
      <c r="M954" s="168"/>
      <c r="T954" s="169"/>
      <c r="AT954" s="164" t="s">
        <v>179</v>
      </c>
      <c r="AU954" s="164" t="s">
        <v>90</v>
      </c>
      <c r="AV954" s="14" t="s">
        <v>175</v>
      </c>
      <c r="AW954" s="14" t="s">
        <v>35</v>
      </c>
      <c r="AX954" s="14" t="s">
        <v>82</v>
      </c>
      <c r="AY954" s="164" t="s">
        <v>167</v>
      </c>
    </row>
    <row r="955" spans="2:65" s="1" customFormat="1" ht="24.2" customHeight="1">
      <c r="B955" s="33"/>
      <c r="C955" s="132" t="s">
        <v>1514</v>
      </c>
      <c r="D955" s="132" t="s">
        <v>170</v>
      </c>
      <c r="E955" s="133" t="s">
        <v>1515</v>
      </c>
      <c r="F955" s="134" t="s">
        <v>1516</v>
      </c>
      <c r="G955" s="135" t="s">
        <v>830</v>
      </c>
      <c r="H955" s="190"/>
      <c r="I955" s="137"/>
      <c r="J955" s="138">
        <f>ROUND(I955*H955,2)</f>
        <v>0</v>
      </c>
      <c r="K955" s="134" t="s">
        <v>174</v>
      </c>
      <c r="L955" s="33"/>
      <c r="M955" s="139" t="s">
        <v>19</v>
      </c>
      <c r="N955" s="140" t="s">
        <v>46</v>
      </c>
      <c r="P955" s="141">
        <f>O955*H955</f>
        <v>0</v>
      </c>
      <c r="Q955" s="141">
        <v>0</v>
      </c>
      <c r="R955" s="141">
        <f>Q955*H955</f>
        <v>0</v>
      </c>
      <c r="S955" s="141">
        <v>0</v>
      </c>
      <c r="T955" s="142">
        <f>S955*H955</f>
        <v>0</v>
      </c>
      <c r="AR955" s="143" t="s">
        <v>309</v>
      </c>
      <c r="AT955" s="143" t="s">
        <v>170</v>
      </c>
      <c r="AU955" s="143" t="s">
        <v>90</v>
      </c>
      <c r="AY955" s="18" t="s">
        <v>167</v>
      </c>
      <c r="BE955" s="144">
        <f>IF(N955="základní",J955,0)</f>
        <v>0</v>
      </c>
      <c r="BF955" s="144">
        <f>IF(N955="snížená",J955,0)</f>
        <v>0</v>
      </c>
      <c r="BG955" s="144">
        <f>IF(N955="zákl. přenesená",J955,0)</f>
        <v>0</v>
      </c>
      <c r="BH955" s="144">
        <f>IF(N955="sníž. přenesená",J955,0)</f>
        <v>0</v>
      </c>
      <c r="BI955" s="144">
        <f>IF(N955="nulová",J955,0)</f>
        <v>0</v>
      </c>
      <c r="BJ955" s="18" t="s">
        <v>90</v>
      </c>
      <c r="BK955" s="144">
        <f>ROUND(I955*H955,2)</f>
        <v>0</v>
      </c>
      <c r="BL955" s="18" t="s">
        <v>309</v>
      </c>
      <c r="BM955" s="143" t="s">
        <v>1517</v>
      </c>
    </row>
    <row r="956" spans="2:47" s="1" customFormat="1" ht="11.25">
      <c r="B956" s="33"/>
      <c r="D956" s="145" t="s">
        <v>177</v>
      </c>
      <c r="F956" s="146" t="s">
        <v>1518</v>
      </c>
      <c r="I956" s="147"/>
      <c r="L956" s="33"/>
      <c r="M956" s="148"/>
      <c r="T956" s="54"/>
      <c r="AT956" s="18" t="s">
        <v>177</v>
      </c>
      <c r="AU956" s="18" t="s">
        <v>90</v>
      </c>
    </row>
    <row r="957" spans="2:63" s="11" customFormat="1" ht="22.9" customHeight="1">
      <c r="B957" s="120"/>
      <c r="D957" s="121" t="s">
        <v>73</v>
      </c>
      <c r="E957" s="130" t="s">
        <v>1519</v>
      </c>
      <c r="F957" s="130" t="s">
        <v>1520</v>
      </c>
      <c r="I957" s="123"/>
      <c r="J957" s="131">
        <f>BK957</f>
        <v>0</v>
      </c>
      <c r="L957" s="120"/>
      <c r="M957" s="125"/>
      <c r="P957" s="126">
        <f>SUM(P958:P976)</f>
        <v>0</v>
      </c>
      <c r="R957" s="126">
        <f>SUM(R958:R976)</f>
        <v>4.2090648</v>
      </c>
      <c r="T957" s="127">
        <f>SUM(T958:T976)</f>
        <v>0</v>
      </c>
      <c r="AR957" s="121" t="s">
        <v>90</v>
      </c>
      <c r="AT957" s="128" t="s">
        <v>73</v>
      </c>
      <c r="AU957" s="128" t="s">
        <v>82</v>
      </c>
      <c r="AY957" s="121" t="s">
        <v>167</v>
      </c>
      <c r="BK957" s="129">
        <f>SUM(BK958:BK976)</f>
        <v>0</v>
      </c>
    </row>
    <row r="958" spans="2:65" s="1" customFormat="1" ht="16.5" customHeight="1">
      <c r="B958" s="33"/>
      <c r="C958" s="132" t="s">
        <v>1521</v>
      </c>
      <c r="D958" s="132" t="s">
        <v>170</v>
      </c>
      <c r="E958" s="133" t="s">
        <v>1522</v>
      </c>
      <c r="F958" s="134" t="s">
        <v>1523</v>
      </c>
      <c r="G958" s="135" t="s">
        <v>173</v>
      </c>
      <c r="H958" s="136">
        <v>385.7</v>
      </c>
      <c r="I958" s="137"/>
      <c r="J958" s="138">
        <f>ROUND(I958*H958,2)</f>
        <v>0</v>
      </c>
      <c r="K958" s="134" t="s">
        <v>174</v>
      </c>
      <c r="L958" s="33"/>
      <c r="M958" s="139" t="s">
        <v>19</v>
      </c>
      <c r="N958" s="140" t="s">
        <v>46</v>
      </c>
      <c r="P958" s="141">
        <f>O958*H958</f>
        <v>0</v>
      </c>
      <c r="Q958" s="141">
        <v>0.0002</v>
      </c>
      <c r="R958" s="141">
        <f>Q958*H958</f>
        <v>0.07714</v>
      </c>
      <c r="S958" s="141">
        <v>0</v>
      </c>
      <c r="T958" s="142">
        <f>S958*H958</f>
        <v>0</v>
      </c>
      <c r="AR958" s="143" t="s">
        <v>309</v>
      </c>
      <c r="AT958" s="143" t="s">
        <v>170</v>
      </c>
      <c r="AU958" s="143" t="s">
        <v>90</v>
      </c>
      <c r="AY958" s="18" t="s">
        <v>167</v>
      </c>
      <c r="BE958" s="144">
        <f>IF(N958="základní",J958,0)</f>
        <v>0</v>
      </c>
      <c r="BF958" s="144">
        <f>IF(N958="snížená",J958,0)</f>
        <v>0</v>
      </c>
      <c r="BG958" s="144">
        <f>IF(N958="zákl. přenesená",J958,0)</f>
        <v>0</v>
      </c>
      <c r="BH958" s="144">
        <f>IF(N958="sníž. přenesená",J958,0)</f>
        <v>0</v>
      </c>
      <c r="BI958" s="144">
        <f>IF(N958="nulová",J958,0)</f>
        <v>0</v>
      </c>
      <c r="BJ958" s="18" t="s">
        <v>90</v>
      </c>
      <c r="BK958" s="144">
        <f>ROUND(I958*H958,2)</f>
        <v>0</v>
      </c>
      <c r="BL958" s="18" t="s">
        <v>309</v>
      </c>
      <c r="BM958" s="143" t="s">
        <v>1524</v>
      </c>
    </row>
    <row r="959" spans="2:47" s="1" customFormat="1" ht="11.25">
      <c r="B959" s="33"/>
      <c r="D959" s="145" t="s">
        <v>177</v>
      </c>
      <c r="F959" s="146" t="s">
        <v>1525</v>
      </c>
      <c r="I959" s="147"/>
      <c r="L959" s="33"/>
      <c r="M959" s="148"/>
      <c r="T959" s="54"/>
      <c r="AT959" s="18" t="s">
        <v>177</v>
      </c>
      <c r="AU959" s="18" t="s">
        <v>90</v>
      </c>
    </row>
    <row r="960" spans="2:51" s="13" customFormat="1" ht="11.25">
      <c r="B960" s="156"/>
      <c r="D960" s="150" t="s">
        <v>179</v>
      </c>
      <c r="E960" s="157" t="s">
        <v>19</v>
      </c>
      <c r="F960" s="158" t="s">
        <v>1526</v>
      </c>
      <c r="H960" s="159">
        <v>385.7</v>
      </c>
      <c r="I960" s="160"/>
      <c r="L960" s="156"/>
      <c r="M960" s="161"/>
      <c r="T960" s="162"/>
      <c r="AT960" s="157" t="s">
        <v>179</v>
      </c>
      <c r="AU960" s="157" t="s">
        <v>90</v>
      </c>
      <c r="AV960" s="13" t="s">
        <v>90</v>
      </c>
      <c r="AW960" s="13" t="s">
        <v>35</v>
      </c>
      <c r="AX960" s="13" t="s">
        <v>74</v>
      </c>
      <c r="AY960" s="157" t="s">
        <v>167</v>
      </c>
    </row>
    <row r="961" spans="2:51" s="14" customFormat="1" ht="11.25">
      <c r="B961" s="163"/>
      <c r="D961" s="150" t="s">
        <v>179</v>
      </c>
      <c r="E961" s="164" t="s">
        <v>19</v>
      </c>
      <c r="F961" s="165" t="s">
        <v>200</v>
      </c>
      <c r="H961" s="166">
        <v>385.7</v>
      </c>
      <c r="I961" s="167"/>
      <c r="L961" s="163"/>
      <c r="M961" s="168"/>
      <c r="T961" s="169"/>
      <c r="AT961" s="164" t="s">
        <v>179</v>
      </c>
      <c r="AU961" s="164" t="s">
        <v>90</v>
      </c>
      <c r="AV961" s="14" t="s">
        <v>175</v>
      </c>
      <c r="AW961" s="14" t="s">
        <v>35</v>
      </c>
      <c r="AX961" s="14" t="s">
        <v>82</v>
      </c>
      <c r="AY961" s="164" t="s">
        <v>167</v>
      </c>
    </row>
    <row r="962" spans="2:65" s="1" customFormat="1" ht="21.75" customHeight="1">
      <c r="B962" s="33"/>
      <c r="C962" s="132" t="s">
        <v>1527</v>
      </c>
      <c r="D962" s="132" t="s">
        <v>170</v>
      </c>
      <c r="E962" s="133" t="s">
        <v>1528</v>
      </c>
      <c r="F962" s="134" t="s">
        <v>1529</v>
      </c>
      <c r="G962" s="135" t="s">
        <v>173</v>
      </c>
      <c r="H962" s="136">
        <v>385.7</v>
      </c>
      <c r="I962" s="137"/>
      <c r="J962" s="138">
        <f>ROUND(I962*H962,2)</f>
        <v>0</v>
      </c>
      <c r="K962" s="134" t="s">
        <v>174</v>
      </c>
      <c r="L962" s="33"/>
      <c r="M962" s="139" t="s">
        <v>19</v>
      </c>
      <c r="N962" s="140" t="s">
        <v>46</v>
      </c>
      <c r="P962" s="141">
        <f>O962*H962</f>
        <v>0</v>
      </c>
      <c r="Q962" s="141">
        <v>0.0075</v>
      </c>
      <c r="R962" s="141">
        <f>Q962*H962</f>
        <v>2.89275</v>
      </c>
      <c r="S962" s="141">
        <v>0</v>
      </c>
      <c r="T962" s="142">
        <f>S962*H962</f>
        <v>0</v>
      </c>
      <c r="AR962" s="143" t="s">
        <v>309</v>
      </c>
      <c r="AT962" s="143" t="s">
        <v>170</v>
      </c>
      <c r="AU962" s="143" t="s">
        <v>90</v>
      </c>
      <c r="AY962" s="18" t="s">
        <v>167</v>
      </c>
      <c r="BE962" s="144">
        <f>IF(N962="základní",J962,0)</f>
        <v>0</v>
      </c>
      <c r="BF962" s="144">
        <f>IF(N962="snížená",J962,0)</f>
        <v>0</v>
      </c>
      <c r="BG962" s="144">
        <f>IF(N962="zákl. přenesená",J962,0)</f>
        <v>0</v>
      </c>
      <c r="BH962" s="144">
        <f>IF(N962="sníž. přenesená",J962,0)</f>
        <v>0</v>
      </c>
      <c r="BI962" s="144">
        <f>IF(N962="nulová",J962,0)</f>
        <v>0</v>
      </c>
      <c r="BJ962" s="18" t="s">
        <v>90</v>
      </c>
      <c r="BK962" s="144">
        <f>ROUND(I962*H962,2)</f>
        <v>0</v>
      </c>
      <c r="BL962" s="18" t="s">
        <v>309</v>
      </c>
      <c r="BM962" s="143" t="s">
        <v>1530</v>
      </c>
    </row>
    <row r="963" spans="2:47" s="1" customFormat="1" ht="11.25">
      <c r="B963" s="33"/>
      <c r="D963" s="145" t="s">
        <v>177</v>
      </c>
      <c r="F963" s="146" t="s">
        <v>1531</v>
      </c>
      <c r="I963" s="147"/>
      <c r="L963" s="33"/>
      <c r="M963" s="148"/>
      <c r="T963" s="54"/>
      <c r="AT963" s="18" t="s">
        <v>177</v>
      </c>
      <c r="AU963" s="18" t="s">
        <v>90</v>
      </c>
    </row>
    <row r="964" spans="2:51" s="13" customFormat="1" ht="11.25">
      <c r="B964" s="156"/>
      <c r="D964" s="150" t="s">
        <v>179</v>
      </c>
      <c r="E964" s="157" t="s">
        <v>19</v>
      </c>
      <c r="F964" s="158" t="s">
        <v>1526</v>
      </c>
      <c r="H964" s="159">
        <v>385.7</v>
      </c>
      <c r="I964" s="160"/>
      <c r="L964" s="156"/>
      <c r="M964" s="161"/>
      <c r="T964" s="162"/>
      <c r="AT964" s="157" t="s">
        <v>179</v>
      </c>
      <c r="AU964" s="157" t="s">
        <v>90</v>
      </c>
      <c r="AV964" s="13" t="s">
        <v>90</v>
      </c>
      <c r="AW964" s="13" t="s">
        <v>35</v>
      </c>
      <c r="AX964" s="13" t="s">
        <v>74</v>
      </c>
      <c r="AY964" s="157" t="s">
        <v>167</v>
      </c>
    </row>
    <row r="965" spans="2:51" s="14" customFormat="1" ht="11.25">
      <c r="B965" s="163"/>
      <c r="D965" s="150" t="s">
        <v>179</v>
      </c>
      <c r="E965" s="164" t="s">
        <v>19</v>
      </c>
      <c r="F965" s="165" t="s">
        <v>200</v>
      </c>
      <c r="H965" s="166">
        <v>385.7</v>
      </c>
      <c r="I965" s="167"/>
      <c r="L965" s="163"/>
      <c r="M965" s="168"/>
      <c r="T965" s="169"/>
      <c r="AT965" s="164" t="s">
        <v>179</v>
      </c>
      <c r="AU965" s="164" t="s">
        <v>90</v>
      </c>
      <c r="AV965" s="14" t="s">
        <v>175</v>
      </c>
      <c r="AW965" s="14" t="s">
        <v>35</v>
      </c>
      <c r="AX965" s="14" t="s">
        <v>82</v>
      </c>
      <c r="AY965" s="164" t="s">
        <v>167</v>
      </c>
    </row>
    <row r="966" spans="2:65" s="1" customFormat="1" ht="16.5" customHeight="1">
      <c r="B966" s="33"/>
      <c r="C966" s="132" t="s">
        <v>1532</v>
      </c>
      <c r="D966" s="132" t="s">
        <v>170</v>
      </c>
      <c r="E966" s="133" t="s">
        <v>1533</v>
      </c>
      <c r="F966" s="134" t="s">
        <v>1534</v>
      </c>
      <c r="G966" s="135" t="s">
        <v>173</v>
      </c>
      <c r="H966" s="136">
        <v>385.7</v>
      </c>
      <c r="I966" s="137"/>
      <c r="J966" s="138">
        <f>ROUND(I966*H966,2)</f>
        <v>0</v>
      </c>
      <c r="K966" s="134" t="s">
        <v>19</v>
      </c>
      <c r="L966" s="33"/>
      <c r="M966" s="139" t="s">
        <v>19</v>
      </c>
      <c r="N966" s="140" t="s">
        <v>46</v>
      </c>
      <c r="P966" s="141">
        <f>O966*H966</f>
        <v>0</v>
      </c>
      <c r="Q966" s="141">
        <v>0.0003</v>
      </c>
      <c r="R966" s="141">
        <f>Q966*H966</f>
        <v>0.11570999999999998</v>
      </c>
      <c r="S966" s="141">
        <v>0</v>
      </c>
      <c r="T966" s="142">
        <f>S966*H966</f>
        <v>0</v>
      </c>
      <c r="AR966" s="143" t="s">
        <v>309</v>
      </c>
      <c r="AT966" s="143" t="s">
        <v>170</v>
      </c>
      <c r="AU966" s="143" t="s">
        <v>90</v>
      </c>
      <c r="AY966" s="18" t="s">
        <v>167</v>
      </c>
      <c r="BE966" s="144">
        <f>IF(N966="základní",J966,0)</f>
        <v>0</v>
      </c>
      <c r="BF966" s="144">
        <f>IF(N966="snížená",J966,0)</f>
        <v>0</v>
      </c>
      <c r="BG966" s="144">
        <f>IF(N966="zákl. přenesená",J966,0)</f>
        <v>0</v>
      </c>
      <c r="BH966" s="144">
        <f>IF(N966="sníž. přenesená",J966,0)</f>
        <v>0</v>
      </c>
      <c r="BI966" s="144">
        <f>IF(N966="nulová",J966,0)</f>
        <v>0</v>
      </c>
      <c r="BJ966" s="18" t="s">
        <v>90</v>
      </c>
      <c r="BK966" s="144">
        <f>ROUND(I966*H966,2)</f>
        <v>0</v>
      </c>
      <c r="BL966" s="18" t="s">
        <v>309</v>
      </c>
      <c r="BM966" s="143" t="s">
        <v>1535</v>
      </c>
    </row>
    <row r="967" spans="2:51" s="13" customFormat="1" ht="11.25">
      <c r="B967" s="156"/>
      <c r="D967" s="150" t="s">
        <v>179</v>
      </c>
      <c r="E967" s="157" t="s">
        <v>19</v>
      </c>
      <c r="F967" s="158" t="s">
        <v>1526</v>
      </c>
      <c r="H967" s="159">
        <v>385.7</v>
      </c>
      <c r="I967" s="160"/>
      <c r="L967" s="156"/>
      <c r="M967" s="161"/>
      <c r="T967" s="162"/>
      <c r="AT967" s="157" t="s">
        <v>179</v>
      </c>
      <c r="AU967" s="157" t="s">
        <v>90</v>
      </c>
      <c r="AV967" s="13" t="s">
        <v>90</v>
      </c>
      <c r="AW967" s="13" t="s">
        <v>35</v>
      </c>
      <c r="AX967" s="13" t="s">
        <v>74</v>
      </c>
      <c r="AY967" s="157" t="s">
        <v>167</v>
      </c>
    </row>
    <row r="968" spans="2:51" s="14" customFormat="1" ht="11.25">
      <c r="B968" s="163"/>
      <c r="D968" s="150" t="s">
        <v>179</v>
      </c>
      <c r="E968" s="164" t="s">
        <v>19</v>
      </c>
      <c r="F968" s="165" t="s">
        <v>200</v>
      </c>
      <c r="H968" s="166">
        <v>385.7</v>
      </c>
      <c r="I968" s="167"/>
      <c r="L968" s="163"/>
      <c r="M968" s="168"/>
      <c r="T968" s="169"/>
      <c r="AT968" s="164" t="s">
        <v>179</v>
      </c>
      <c r="AU968" s="164" t="s">
        <v>90</v>
      </c>
      <c r="AV968" s="14" t="s">
        <v>175</v>
      </c>
      <c r="AW968" s="14" t="s">
        <v>35</v>
      </c>
      <c r="AX968" s="14" t="s">
        <v>82</v>
      </c>
      <c r="AY968" s="164" t="s">
        <v>167</v>
      </c>
    </row>
    <row r="969" spans="2:65" s="1" customFormat="1" ht="16.5" customHeight="1">
      <c r="B969" s="33"/>
      <c r="C969" s="180" t="s">
        <v>1536</v>
      </c>
      <c r="D969" s="180" t="s">
        <v>587</v>
      </c>
      <c r="E969" s="181" t="s">
        <v>1537</v>
      </c>
      <c r="F969" s="182" t="s">
        <v>1538</v>
      </c>
      <c r="G969" s="183" t="s">
        <v>173</v>
      </c>
      <c r="H969" s="184">
        <v>424.27</v>
      </c>
      <c r="I969" s="185"/>
      <c r="J969" s="186">
        <f>ROUND(I969*H969,2)</f>
        <v>0</v>
      </c>
      <c r="K969" s="182" t="s">
        <v>19</v>
      </c>
      <c r="L969" s="187"/>
      <c r="M969" s="188" t="s">
        <v>19</v>
      </c>
      <c r="N969" s="189" t="s">
        <v>46</v>
      </c>
      <c r="P969" s="141">
        <f>O969*H969</f>
        <v>0</v>
      </c>
      <c r="Q969" s="141">
        <v>0.00264</v>
      </c>
      <c r="R969" s="141">
        <f>Q969*H969</f>
        <v>1.1200728</v>
      </c>
      <c r="S969" s="141">
        <v>0</v>
      </c>
      <c r="T969" s="142">
        <f>S969*H969</f>
        <v>0</v>
      </c>
      <c r="AR969" s="143" t="s">
        <v>437</v>
      </c>
      <c r="AT969" s="143" t="s">
        <v>587</v>
      </c>
      <c r="AU969" s="143" t="s">
        <v>90</v>
      </c>
      <c r="AY969" s="18" t="s">
        <v>167</v>
      </c>
      <c r="BE969" s="144">
        <f>IF(N969="základní",J969,0)</f>
        <v>0</v>
      </c>
      <c r="BF969" s="144">
        <f>IF(N969="snížená",J969,0)</f>
        <v>0</v>
      </c>
      <c r="BG969" s="144">
        <f>IF(N969="zákl. přenesená",J969,0)</f>
        <v>0</v>
      </c>
      <c r="BH969" s="144">
        <f>IF(N969="sníž. přenesená",J969,0)</f>
        <v>0</v>
      </c>
      <c r="BI969" s="144">
        <f>IF(N969="nulová",J969,0)</f>
        <v>0</v>
      </c>
      <c r="BJ969" s="18" t="s">
        <v>90</v>
      </c>
      <c r="BK969" s="144">
        <f>ROUND(I969*H969,2)</f>
        <v>0</v>
      </c>
      <c r="BL969" s="18" t="s">
        <v>309</v>
      </c>
      <c r="BM969" s="143" t="s">
        <v>1539</v>
      </c>
    </row>
    <row r="970" spans="2:51" s="13" customFormat="1" ht="11.25">
      <c r="B970" s="156"/>
      <c r="D970" s="150" t="s">
        <v>179</v>
      </c>
      <c r="F970" s="158" t="s">
        <v>1540</v>
      </c>
      <c r="H970" s="159">
        <v>424.27</v>
      </c>
      <c r="I970" s="160"/>
      <c r="L970" s="156"/>
      <c r="M970" s="161"/>
      <c r="T970" s="162"/>
      <c r="AT970" s="157" t="s">
        <v>179</v>
      </c>
      <c r="AU970" s="157" t="s">
        <v>90</v>
      </c>
      <c r="AV970" s="13" t="s">
        <v>90</v>
      </c>
      <c r="AW970" s="13" t="s">
        <v>4</v>
      </c>
      <c r="AX970" s="13" t="s">
        <v>82</v>
      </c>
      <c r="AY970" s="157" t="s">
        <v>167</v>
      </c>
    </row>
    <row r="971" spans="2:65" s="1" customFormat="1" ht="16.5" customHeight="1">
      <c r="B971" s="33"/>
      <c r="C971" s="132" t="s">
        <v>1541</v>
      </c>
      <c r="D971" s="132" t="s">
        <v>170</v>
      </c>
      <c r="E971" s="133" t="s">
        <v>1542</v>
      </c>
      <c r="F971" s="134" t="s">
        <v>1543</v>
      </c>
      <c r="G971" s="135" t="s">
        <v>368</v>
      </c>
      <c r="H971" s="136">
        <v>339.2</v>
      </c>
      <c r="I971" s="137"/>
      <c r="J971" s="138">
        <f>ROUND(I971*H971,2)</f>
        <v>0</v>
      </c>
      <c r="K971" s="134" t="s">
        <v>19</v>
      </c>
      <c r="L971" s="33"/>
      <c r="M971" s="139" t="s">
        <v>19</v>
      </c>
      <c r="N971" s="140" t="s">
        <v>46</v>
      </c>
      <c r="P971" s="141">
        <f>O971*H971</f>
        <v>0</v>
      </c>
      <c r="Q971" s="141">
        <v>1E-05</v>
      </c>
      <c r="R971" s="141">
        <f>Q971*H971</f>
        <v>0.003392</v>
      </c>
      <c r="S971" s="141">
        <v>0</v>
      </c>
      <c r="T971" s="142">
        <f>S971*H971</f>
        <v>0</v>
      </c>
      <c r="AR971" s="143" t="s">
        <v>309</v>
      </c>
      <c r="AT971" s="143" t="s">
        <v>170</v>
      </c>
      <c r="AU971" s="143" t="s">
        <v>90</v>
      </c>
      <c r="AY971" s="18" t="s">
        <v>167</v>
      </c>
      <c r="BE971" s="144">
        <f>IF(N971="základní",J971,0)</f>
        <v>0</v>
      </c>
      <c r="BF971" s="144">
        <f>IF(N971="snížená",J971,0)</f>
        <v>0</v>
      </c>
      <c r="BG971" s="144">
        <f>IF(N971="zákl. přenesená",J971,0)</f>
        <v>0</v>
      </c>
      <c r="BH971" s="144">
        <f>IF(N971="sníž. přenesená",J971,0)</f>
        <v>0</v>
      </c>
      <c r="BI971" s="144">
        <f>IF(N971="nulová",J971,0)</f>
        <v>0</v>
      </c>
      <c r="BJ971" s="18" t="s">
        <v>90</v>
      </c>
      <c r="BK971" s="144">
        <f>ROUND(I971*H971,2)</f>
        <v>0</v>
      </c>
      <c r="BL971" s="18" t="s">
        <v>309</v>
      </c>
      <c r="BM971" s="143" t="s">
        <v>1544</v>
      </c>
    </row>
    <row r="972" spans="2:65" s="1" customFormat="1" ht="16.5" customHeight="1">
      <c r="B972" s="33"/>
      <c r="C972" s="132" t="s">
        <v>1545</v>
      </c>
      <c r="D972" s="132" t="s">
        <v>170</v>
      </c>
      <c r="E972" s="133" t="s">
        <v>1546</v>
      </c>
      <c r="F972" s="134" t="s">
        <v>1547</v>
      </c>
      <c r="G972" s="135" t="s">
        <v>368</v>
      </c>
      <c r="H972" s="136">
        <v>14.4</v>
      </c>
      <c r="I972" s="137"/>
      <c r="J972" s="138">
        <f>ROUND(I972*H972,2)</f>
        <v>0</v>
      </c>
      <c r="K972" s="134" t="s">
        <v>19</v>
      </c>
      <c r="L972" s="33"/>
      <c r="M972" s="139" t="s">
        <v>19</v>
      </c>
      <c r="N972" s="140" t="s">
        <v>46</v>
      </c>
      <c r="P972" s="141">
        <f>O972*H972</f>
        <v>0</v>
      </c>
      <c r="Q972" s="141">
        <v>0</v>
      </c>
      <c r="R972" s="141">
        <f>Q972*H972</f>
        <v>0</v>
      </c>
      <c r="S972" s="141">
        <v>0</v>
      </c>
      <c r="T972" s="142">
        <f>S972*H972</f>
        <v>0</v>
      </c>
      <c r="AR972" s="143" t="s">
        <v>309</v>
      </c>
      <c r="AT972" s="143" t="s">
        <v>170</v>
      </c>
      <c r="AU972" s="143" t="s">
        <v>90</v>
      </c>
      <c r="AY972" s="18" t="s">
        <v>167</v>
      </c>
      <c r="BE972" s="144">
        <f>IF(N972="základní",J972,0)</f>
        <v>0</v>
      </c>
      <c r="BF972" s="144">
        <f>IF(N972="snížená",J972,0)</f>
        <v>0</v>
      </c>
      <c r="BG972" s="144">
        <f>IF(N972="zákl. přenesená",J972,0)</f>
        <v>0</v>
      </c>
      <c r="BH972" s="144">
        <f>IF(N972="sníž. přenesená",J972,0)</f>
        <v>0</v>
      </c>
      <c r="BI972" s="144">
        <f>IF(N972="nulová",J972,0)</f>
        <v>0</v>
      </c>
      <c r="BJ972" s="18" t="s">
        <v>90</v>
      </c>
      <c r="BK972" s="144">
        <f>ROUND(I972*H972,2)</f>
        <v>0</v>
      </c>
      <c r="BL972" s="18" t="s">
        <v>309</v>
      </c>
      <c r="BM972" s="143" t="s">
        <v>1548</v>
      </c>
    </row>
    <row r="973" spans="2:51" s="13" customFormat="1" ht="11.25">
      <c r="B973" s="156"/>
      <c r="D973" s="150" t="s">
        <v>179</v>
      </c>
      <c r="E973" s="157" t="s">
        <v>19</v>
      </c>
      <c r="F973" s="158" t="s">
        <v>1549</v>
      </c>
      <c r="H973" s="159">
        <v>14.4</v>
      </c>
      <c r="I973" s="160"/>
      <c r="L973" s="156"/>
      <c r="M973" s="161"/>
      <c r="T973" s="162"/>
      <c r="AT973" s="157" t="s">
        <v>179</v>
      </c>
      <c r="AU973" s="157" t="s">
        <v>90</v>
      </c>
      <c r="AV973" s="13" t="s">
        <v>90</v>
      </c>
      <c r="AW973" s="13" t="s">
        <v>35</v>
      </c>
      <c r="AX973" s="13" t="s">
        <v>74</v>
      </c>
      <c r="AY973" s="157" t="s">
        <v>167</v>
      </c>
    </row>
    <row r="974" spans="2:51" s="14" customFormat="1" ht="11.25">
      <c r="B974" s="163"/>
      <c r="D974" s="150" t="s">
        <v>179</v>
      </c>
      <c r="E974" s="164" t="s">
        <v>19</v>
      </c>
      <c r="F974" s="165" t="s">
        <v>200</v>
      </c>
      <c r="H974" s="166">
        <v>14.4</v>
      </c>
      <c r="I974" s="167"/>
      <c r="L974" s="163"/>
      <c r="M974" s="168"/>
      <c r="T974" s="169"/>
      <c r="AT974" s="164" t="s">
        <v>179</v>
      </c>
      <c r="AU974" s="164" t="s">
        <v>90</v>
      </c>
      <c r="AV974" s="14" t="s">
        <v>175</v>
      </c>
      <c r="AW974" s="14" t="s">
        <v>35</v>
      </c>
      <c r="AX974" s="14" t="s">
        <v>82</v>
      </c>
      <c r="AY974" s="164" t="s">
        <v>167</v>
      </c>
    </row>
    <row r="975" spans="2:65" s="1" customFormat="1" ht="24.2" customHeight="1">
      <c r="B975" s="33"/>
      <c r="C975" s="132" t="s">
        <v>1550</v>
      </c>
      <c r="D975" s="132" t="s">
        <v>170</v>
      </c>
      <c r="E975" s="133" t="s">
        <v>1551</v>
      </c>
      <c r="F975" s="134" t="s">
        <v>1552</v>
      </c>
      <c r="G975" s="135" t="s">
        <v>830</v>
      </c>
      <c r="H975" s="190"/>
      <c r="I975" s="137"/>
      <c r="J975" s="138">
        <f>ROUND(I975*H975,2)</f>
        <v>0</v>
      </c>
      <c r="K975" s="134" t="s">
        <v>174</v>
      </c>
      <c r="L975" s="33"/>
      <c r="M975" s="139" t="s">
        <v>19</v>
      </c>
      <c r="N975" s="140" t="s">
        <v>46</v>
      </c>
      <c r="P975" s="141">
        <f>O975*H975</f>
        <v>0</v>
      </c>
      <c r="Q975" s="141">
        <v>0</v>
      </c>
      <c r="R975" s="141">
        <f>Q975*H975</f>
        <v>0</v>
      </c>
      <c r="S975" s="141">
        <v>0</v>
      </c>
      <c r="T975" s="142">
        <f>S975*H975</f>
        <v>0</v>
      </c>
      <c r="AR975" s="143" t="s">
        <v>309</v>
      </c>
      <c r="AT975" s="143" t="s">
        <v>170</v>
      </c>
      <c r="AU975" s="143" t="s">
        <v>90</v>
      </c>
      <c r="AY975" s="18" t="s">
        <v>167</v>
      </c>
      <c r="BE975" s="144">
        <f>IF(N975="základní",J975,0)</f>
        <v>0</v>
      </c>
      <c r="BF975" s="144">
        <f>IF(N975="snížená",J975,0)</f>
        <v>0</v>
      </c>
      <c r="BG975" s="144">
        <f>IF(N975="zákl. přenesená",J975,0)</f>
        <v>0</v>
      </c>
      <c r="BH975" s="144">
        <f>IF(N975="sníž. přenesená",J975,0)</f>
        <v>0</v>
      </c>
      <c r="BI975" s="144">
        <f>IF(N975="nulová",J975,0)</f>
        <v>0</v>
      </c>
      <c r="BJ975" s="18" t="s">
        <v>90</v>
      </c>
      <c r="BK975" s="144">
        <f>ROUND(I975*H975,2)</f>
        <v>0</v>
      </c>
      <c r="BL975" s="18" t="s">
        <v>309</v>
      </c>
      <c r="BM975" s="143" t="s">
        <v>1553</v>
      </c>
    </row>
    <row r="976" spans="2:47" s="1" customFormat="1" ht="11.25">
      <c r="B976" s="33"/>
      <c r="D976" s="145" t="s">
        <v>177</v>
      </c>
      <c r="F976" s="146" t="s">
        <v>1554</v>
      </c>
      <c r="I976" s="147"/>
      <c r="L976" s="33"/>
      <c r="M976" s="148"/>
      <c r="T976" s="54"/>
      <c r="AT976" s="18" t="s">
        <v>177</v>
      </c>
      <c r="AU976" s="18" t="s">
        <v>90</v>
      </c>
    </row>
    <row r="977" spans="2:63" s="11" customFormat="1" ht="22.9" customHeight="1">
      <c r="B977" s="120"/>
      <c r="D977" s="121" t="s">
        <v>73</v>
      </c>
      <c r="E977" s="130" t="s">
        <v>1555</v>
      </c>
      <c r="F977" s="130" t="s">
        <v>1556</v>
      </c>
      <c r="I977" s="123"/>
      <c r="J977" s="131">
        <f>BK977</f>
        <v>0</v>
      </c>
      <c r="L977" s="120"/>
      <c r="M977" s="125"/>
      <c r="P977" s="126">
        <f>SUM(P978:P1021)</f>
        <v>0</v>
      </c>
      <c r="R977" s="126">
        <f>SUM(R978:R1021)</f>
        <v>7.366284499999999</v>
      </c>
      <c r="T977" s="127">
        <f>SUM(T978:T1021)</f>
        <v>0</v>
      </c>
      <c r="AR977" s="121" t="s">
        <v>90</v>
      </c>
      <c r="AT977" s="128" t="s">
        <v>73</v>
      </c>
      <c r="AU977" s="128" t="s">
        <v>82</v>
      </c>
      <c r="AY977" s="121" t="s">
        <v>167</v>
      </c>
      <c r="BK977" s="129">
        <f>SUM(BK978:BK1021)</f>
        <v>0</v>
      </c>
    </row>
    <row r="978" spans="2:65" s="1" customFormat="1" ht="16.5" customHeight="1">
      <c r="B978" s="33"/>
      <c r="C978" s="132" t="s">
        <v>1557</v>
      </c>
      <c r="D978" s="132" t="s">
        <v>170</v>
      </c>
      <c r="E978" s="133" t="s">
        <v>1558</v>
      </c>
      <c r="F978" s="134" t="s">
        <v>1559</v>
      </c>
      <c r="G978" s="135" t="s">
        <v>173</v>
      </c>
      <c r="H978" s="136">
        <v>333.335</v>
      </c>
      <c r="I978" s="137"/>
      <c r="J978" s="138">
        <f>ROUND(I978*H978,2)</f>
        <v>0</v>
      </c>
      <c r="K978" s="134" t="s">
        <v>174</v>
      </c>
      <c r="L978" s="33"/>
      <c r="M978" s="139" t="s">
        <v>19</v>
      </c>
      <c r="N978" s="140" t="s">
        <v>46</v>
      </c>
      <c r="P978" s="141">
        <f>O978*H978</f>
        <v>0</v>
      </c>
      <c r="Q978" s="141">
        <v>0.0003</v>
      </c>
      <c r="R978" s="141">
        <f>Q978*H978</f>
        <v>0.10000049999999998</v>
      </c>
      <c r="S978" s="141">
        <v>0</v>
      </c>
      <c r="T978" s="142">
        <f>S978*H978</f>
        <v>0</v>
      </c>
      <c r="AR978" s="143" t="s">
        <v>309</v>
      </c>
      <c r="AT978" s="143" t="s">
        <v>170</v>
      </c>
      <c r="AU978" s="143" t="s">
        <v>90</v>
      </c>
      <c r="AY978" s="18" t="s">
        <v>167</v>
      </c>
      <c r="BE978" s="144">
        <f>IF(N978="základní",J978,0)</f>
        <v>0</v>
      </c>
      <c r="BF978" s="144">
        <f>IF(N978="snížená",J978,0)</f>
        <v>0</v>
      </c>
      <c r="BG978" s="144">
        <f>IF(N978="zákl. přenesená",J978,0)</f>
        <v>0</v>
      </c>
      <c r="BH978" s="144">
        <f>IF(N978="sníž. přenesená",J978,0)</f>
        <v>0</v>
      </c>
      <c r="BI978" s="144">
        <f>IF(N978="nulová",J978,0)</f>
        <v>0</v>
      </c>
      <c r="BJ978" s="18" t="s">
        <v>90</v>
      </c>
      <c r="BK978" s="144">
        <f>ROUND(I978*H978,2)</f>
        <v>0</v>
      </c>
      <c r="BL978" s="18" t="s">
        <v>309</v>
      </c>
      <c r="BM978" s="143" t="s">
        <v>1560</v>
      </c>
    </row>
    <row r="979" spans="2:47" s="1" customFormat="1" ht="11.25">
      <c r="B979" s="33"/>
      <c r="D979" s="145" t="s">
        <v>177</v>
      </c>
      <c r="F979" s="146" t="s">
        <v>1561</v>
      </c>
      <c r="I979" s="147"/>
      <c r="L979" s="33"/>
      <c r="M979" s="148"/>
      <c r="T979" s="54"/>
      <c r="AT979" s="18" t="s">
        <v>177</v>
      </c>
      <c r="AU979" s="18" t="s">
        <v>90</v>
      </c>
    </row>
    <row r="980" spans="2:65" s="1" customFormat="1" ht="16.5" customHeight="1">
      <c r="B980" s="33"/>
      <c r="C980" s="132" t="s">
        <v>1562</v>
      </c>
      <c r="D980" s="132" t="s">
        <v>170</v>
      </c>
      <c r="E980" s="133" t="s">
        <v>1563</v>
      </c>
      <c r="F980" s="134" t="s">
        <v>1564</v>
      </c>
      <c r="G980" s="135" t="s">
        <v>173</v>
      </c>
      <c r="H980" s="136">
        <v>333.335</v>
      </c>
      <c r="I980" s="137"/>
      <c r="J980" s="138">
        <f>ROUND(I980*H980,2)</f>
        <v>0</v>
      </c>
      <c r="K980" s="134" t="s">
        <v>174</v>
      </c>
      <c r="L980" s="33"/>
      <c r="M980" s="139" t="s">
        <v>19</v>
      </c>
      <c r="N980" s="140" t="s">
        <v>46</v>
      </c>
      <c r="P980" s="141">
        <f>O980*H980</f>
        <v>0</v>
      </c>
      <c r="Q980" s="141">
        <v>0.0015</v>
      </c>
      <c r="R980" s="141">
        <f>Q980*H980</f>
        <v>0.5000025</v>
      </c>
      <c r="S980" s="141">
        <v>0</v>
      </c>
      <c r="T980" s="142">
        <f>S980*H980</f>
        <v>0</v>
      </c>
      <c r="AR980" s="143" t="s">
        <v>309</v>
      </c>
      <c r="AT980" s="143" t="s">
        <v>170</v>
      </c>
      <c r="AU980" s="143" t="s">
        <v>90</v>
      </c>
      <c r="AY980" s="18" t="s">
        <v>167</v>
      </c>
      <c r="BE980" s="144">
        <f>IF(N980="základní",J980,0)</f>
        <v>0</v>
      </c>
      <c r="BF980" s="144">
        <f>IF(N980="snížená",J980,0)</f>
        <v>0</v>
      </c>
      <c r="BG980" s="144">
        <f>IF(N980="zákl. přenesená",J980,0)</f>
        <v>0</v>
      </c>
      <c r="BH980" s="144">
        <f>IF(N980="sníž. přenesená",J980,0)</f>
        <v>0</v>
      </c>
      <c r="BI980" s="144">
        <f>IF(N980="nulová",J980,0)</f>
        <v>0</v>
      </c>
      <c r="BJ980" s="18" t="s">
        <v>90</v>
      </c>
      <c r="BK980" s="144">
        <f>ROUND(I980*H980,2)</f>
        <v>0</v>
      </c>
      <c r="BL980" s="18" t="s">
        <v>309</v>
      </c>
      <c r="BM980" s="143" t="s">
        <v>1565</v>
      </c>
    </row>
    <row r="981" spans="2:47" s="1" customFormat="1" ht="11.25">
      <c r="B981" s="33"/>
      <c r="D981" s="145" t="s">
        <v>177</v>
      </c>
      <c r="F981" s="146" t="s">
        <v>1566</v>
      </c>
      <c r="I981" s="147"/>
      <c r="L981" s="33"/>
      <c r="M981" s="148"/>
      <c r="T981" s="54"/>
      <c r="AT981" s="18" t="s">
        <v>177</v>
      </c>
      <c r="AU981" s="18" t="s">
        <v>90</v>
      </c>
    </row>
    <row r="982" spans="2:65" s="1" customFormat="1" ht="24.2" customHeight="1">
      <c r="B982" s="33"/>
      <c r="C982" s="132" t="s">
        <v>1567</v>
      </c>
      <c r="D982" s="132" t="s">
        <v>170</v>
      </c>
      <c r="E982" s="133" t="s">
        <v>1568</v>
      </c>
      <c r="F982" s="134" t="s">
        <v>1569</v>
      </c>
      <c r="G982" s="135" t="s">
        <v>173</v>
      </c>
      <c r="H982" s="136">
        <v>333.335</v>
      </c>
      <c r="I982" s="137"/>
      <c r="J982" s="138">
        <f>ROUND(I982*H982,2)</f>
        <v>0</v>
      </c>
      <c r="K982" s="134" t="s">
        <v>19</v>
      </c>
      <c r="L982" s="33"/>
      <c r="M982" s="139" t="s">
        <v>19</v>
      </c>
      <c r="N982" s="140" t="s">
        <v>46</v>
      </c>
      <c r="P982" s="141">
        <f>O982*H982</f>
        <v>0</v>
      </c>
      <c r="Q982" s="141">
        <v>0.0073</v>
      </c>
      <c r="R982" s="141">
        <f>Q982*H982</f>
        <v>2.4333454999999997</v>
      </c>
      <c r="S982" s="141">
        <v>0</v>
      </c>
      <c r="T982" s="142">
        <f>S982*H982</f>
        <v>0</v>
      </c>
      <c r="AR982" s="143" t="s">
        <v>309</v>
      </c>
      <c r="AT982" s="143" t="s">
        <v>170</v>
      </c>
      <c r="AU982" s="143" t="s">
        <v>90</v>
      </c>
      <c r="AY982" s="18" t="s">
        <v>167</v>
      </c>
      <c r="BE982" s="144">
        <f>IF(N982="základní",J982,0)</f>
        <v>0</v>
      </c>
      <c r="BF982" s="144">
        <f>IF(N982="snížená",J982,0)</f>
        <v>0</v>
      </c>
      <c r="BG982" s="144">
        <f>IF(N982="zákl. přenesená",J982,0)</f>
        <v>0</v>
      </c>
      <c r="BH982" s="144">
        <f>IF(N982="sníž. přenesená",J982,0)</f>
        <v>0</v>
      </c>
      <c r="BI982" s="144">
        <f>IF(N982="nulová",J982,0)</f>
        <v>0</v>
      </c>
      <c r="BJ982" s="18" t="s">
        <v>90</v>
      </c>
      <c r="BK982" s="144">
        <f>ROUND(I982*H982,2)</f>
        <v>0</v>
      </c>
      <c r="BL982" s="18" t="s">
        <v>309</v>
      </c>
      <c r="BM982" s="143" t="s">
        <v>1570</v>
      </c>
    </row>
    <row r="983" spans="2:51" s="12" customFormat="1" ht="11.25">
      <c r="B983" s="149"/>
      <c r="D983" s="150" t="s">
        <v>179</v>
      </c>
      <c r="E983" s="151" t="s">
        <v>19</v>
      </c>
      <c r="F983" s="152" t="s">
        <v>1571</v>
      </c>
      <c r="H983" s="151" t="s">
        <v>19</v>
      </c>
      <c r="I983" s="153"/>
      <c r="L983" s="149"/>
      <c r="M983" s="154"/>
      <c r="T983" s="155"/>
      <c r="AT983" s="151" t="s">
        <v>179</v>
      </c>
      <c r="AU983" s="151" t="s">
        <v>90</v>
      </c>
      <c r="AV983" s="12" t="s">
        <v>82</v>
      </c>
      <c r="AW983" s="12" t="s">
        <v>35</v>
      </c>
      <c r="AX983" s="12" t="s">
        <v>74</v>
      </c>
      <c r="AY983" s="151" t="s">
        <v>167</v>
      </c>
    </row>
    <row r="984" spans="2:51" s="13" customFormat="1" ht="11.25">
      <c r="B984" s="156"/>
      <c r="D984" s="150" t="s">
        <v>179</v>
      </c>
      <c r="E984" s="157" t="s">
        <v>19</v>
      </c>
      <c r="F984" s="158" t="s">
        <v>1572</v>
      </c>
      <c r="H984" s="159">
        <v>15.232</v>
      </c>
      <c r="I984" s="160"/>
      <c r="L984" s="156"/>
      <c r="M984" s="161"/>
      <c r="T984" s="162"/>
      <c r="AT984" s="157" t="s">
        <v>179</v>
      </c>
      <c r="AU984" s="157" t="s">
        <v>90</v>
      </c>
      <c r="AV984" s="13" t="s">
        <v>90</v>
      </c>
      <c r="AW984" s="13" t="s">
        <v>35</v>
      </c>
      <c r="AX984" s="13" t="s">
        <v>74</v>
      </c>
      <c r="AY984" s="157" t="s">
        <v>167</v>
      </c>
    </row>
    <row r="985" spans="2:51" s="13" customFormat="1" ht="11.25">
      <c r="B985" s="156"/>
      <c r="D985" s="150" t="s">
        <v>179</v>
      </c>
      <c r="E985" s="157" t="s">
        <v>19</v>
      </c>
      <c r="F985" s="158" t="s">
        <v>1573</v>
      </c>
      <c r="H985" s="159">
        <v>16.848</v>
      </c>
      <c r="I985" s="160"/>
      <c r="L985" s="156"/>
      <c r="M985" s="161"/>
      <c r="T985" s="162"/>
      <c r="AT985" s="157" t="s">
        <v>179</v>
      </c>
      <c r="AU985" s="157" t="s">
        <v>90</v>
      </c>
      <c r="AV985" s="13" t="s">
        <v>90</v>
      </c>
      <c r="AW985" s="13" t="s">
        <v>35</v>
      </c>
      <c r="AX985" s="13" t="s">
        <v>74</v>
      </c>
      <c r="AY985" s="157" t="s">
        <v>167</v>
      </c>
    </row>
    <row r="986" spans="2:51" s="13" customFormat="1" ht="11.25">
      <c r="B986" s="156"/>
      <c r="D986" s="150" t="s">
        <v>179</v>
      </c>
      <c r="E986" s="157" t="s">
        <v>19</v>
      </c>
      <c r="F986" s="158" t="s">
        <v>1574</v>
      </c>
      <c r="H986" s="159">
        <v>15.838</v>
      </c>
      <c r="I986" s="160"/>
      <c r="L986" s="156"/>
      <c r="M986" s="161"/>
      <c r="T986" s="162"/>
      <c r="AT986" s="157" t="s">
        <v>179</v>
      </c>
      <c r="AU986" s="157" t="s">
        <v>90</v>
      </c>
      <c r="AV986" s="13" t="s">
        <v>90</v>
      </c>
      <c r="AW986" s="13" t="s">
        <v>35</v>
      </c>
      <c r="AX986" s="13" t="s">
        <v>74</v>
      </c>
      <c r="AY986" s="157" t="s">
        <v>167</v>
      </c>
    </row>
    <row r="987" spans="2:51" s="13" customFormat="1" ht="11.25">
      <c r="B987" s="156"/>
      <c r="D987" s="150" t="s">
        <v>179</v>
      </c>
      <c r="E987" s="157" t="s">
        <v>19</v>
      </c>
      <c r="F987" s="158" t="s">
        <v>1575</v>
      </c>
      <c r="H987" s="159">
        <v>14.342</v>
      </c>
      <c r="I987" s="160"/>
      <c r="L987" s="156"/>
      <c r="M987" s="161"/>
      <c r="T987" s="162"/>
      <c r="AT987" s="157" t="s">
        <v>179</v>
      </c>
      <c r="AU987" s="157" t="s">
        <v>90</v>
      </c>
      <c r="AV987" s="13" t="s">
        <v>90</v>
      </c>
      <c r="AW987" s="13" t="s">
        <v>35</v>
      </c>
      <c r="AX987" s="13" t="s">
        <v>74</v>
      </c>
      <c r="AY987" s="157" t="s">
        <v>167</v>
      </c>
    </row>
    <row r="988" spans="2:51" s="13" customFormat="1" ht="11.25">
      <c r="B988" s="156"/>
      <c r="D988" s="150" t="s">
        <v>179</v>
      </c>
      <c r="E988" s="157" t="s">
        <v>19</v>
      </c>
      <c r="F988" s="158" t="s">
        <v>1576</v>
      </c>
      <c r="H988" s="159">
        <v>14.342</v>
      </c>
      <c r="I988" s="160"/>
      <c r="L988" s="156"/>
      <c r="M988" s="161"/>
      <c r="T988" s="162"/>
      <c r="AT988" s="157" t="s">
        <v>179</v>
      </c>
      <c r="AU988" s="157" t="s">
        <v>90</v>
      </c>
      <c r="AV988" s="13" t="s">
        <v>90</v>
      </c>
      <c r="AW988" s="13" t="s">
        <v>35</v>
      </c>
      <c r="AX988" s="13" t="s">
        <v>74</v>
      </c>
      <c r="AY988" s="157" t="s">
        <v>167</v>
      </c>
    </row>
    <row r="989" spans="2:51" s="13" customFormat="1" ht="11.25">
      <c r="B989" s="156"/>
      <c r="D989" s="150" t="s">
        <v>179</v>
      </c>
      <c r="E989" s="157" t="s">
        <v>19</v>
      </c>
      <c r="F989" s="158" t="s">
        <v>1577</v>
      </c>
      <c r="H989" s="159">
        <v>14.746</v>
      </c>
      <c r="I989" s="160"/>
      <c r="L989" s="156"/>
      <c r="M989" s="161"/>
      <c r="T989" s="162"/>
      <c r="AT989" s="157" t="s">
        <v>179</v>
      </c>
      <c r="AU989" s="157" t="s">
        <v>90</v>
      </c>
      <c r="AV989" s="13" t="s">
        <v>90</v>
      </c>
      <c r="AW989" s="13" t="s">
        <v>35</v>
      </c>
      <c r="AX989" s="13" t="s">
        <v>74</v>
      </c>
      <c r="AY989" s="157" t="s">
        <v>167</v>
      </c>
    </row>
    <row r="990" spans="2:51" s="13" customFormat="1" ht="11.25">
      <c r="B990" s="156"/>
      <c r="D990" s="150" t="s">
        <v>179</v>
      </c>
      <c r="E990" s="157" t="s">
        <v>19</v>
      </c>
      <c r="F990" s="158" t="s">
        <v>1578</v>
      </c>
      <c r="H990" s="159">
        <v>16.362</v>
      </c>
      <c r="I990" s="160"/>
      <c r="L990" s="156"/>
      <c r="M990" s="161"/>
      <c r="T990" s="162"/>
      <c r="AT990" s="157" t="s">
        <v>179</v>
      </c>
      <c r="AU990" s="157" t="s">
        <v>90</v>
      </c>
      <c r="AV990" s="13" t="s">
        <v>90</v>
      </c>
      <c r="AW990" s="13" t="s">
        <v>35</v>
      </c>
      <c r="AX990" s="13" t="s">
        <v>74</v>
      </c>
      <c r="AY990" s="157" t="s">
        <v>167</v>
      </c>
    </row>
    <row r="991" spans="2:51" s="13" customFormat="1" ht="11.25">
      <c r="B991" s="156"/>
      <c r="D991" s="150" t="s">
        <v>179</v>
      </c>
      <c r="E991" s="157" t="s">
        <v>19</v>
      </c>
      <c r="F991" s="158" t="s">
        <v>1579</v>
      </c>
      <c r="H991" s="159">
        <v>13.938</v>
      </c>
      <c r="I991" s="160"/>
      <c r="L991" s="156"/>
      <c r="M991" s="161"/>
      <c r="T991" s="162"/>
      <c r="AT991" s="157" t="s">
        <v>179</v>
      </c>
      <c r="AU991" s="157" t="s">
        <v>90</v>
      </c>
      <c r="AV991" s="13" t="s">
        <v>90</v>
      </c>
      <c r="AW991" s="13" t="s">
        <v>35</v>
      </c>
      <c r="AX991" s="13" t="s">
        <v>74</v>
      </c>
      <c r="AY991" s="157" t="s">
        <v>167</v>
      </c>
    </row>
    <row r="992" spans="2:51" s="13" customFormat="1" ht="11.25">
      <c r="B992" s="156"/>
      <c r="D992" s="150" t="s">
        <v>179</v>
      </c>
      <c r="E992" s="157" t="s">
        <v>19</v>
      </c>
      <c r="F992" s="158" t="s">
        <v>1580</v>
      </c>
      <c r="H992" s="159">
        <v>14.746</v>
      </c>
      <c r="I992" s="160"/>
      <c r="L992" s="156"/>
      <c r="M992" s="161"/>
      <c r="T992" s="162"/>
      <c r="AT992" s="157" t="s">
        <v>179</v>
      </c>
      <c r="AU992" s="157" t="s">
        <v>90</v>
      </c>
      <c r="AV992" s="13" t="s">
        <v>90</v>
      </c>
      <c r="AW992" s="13" t="s">
        <v>35</v>
      </c>
      <c r="AX992" s="13" t="s">
        <v>74</v>
      </c>
      <c r="AY992" s="157" t="s">
        <v>167</v>
      </c>
    </row>
    <row r="993" spans="2:51" s="13" customFormat="1" ht="11.25">
      <c r="B993" s="156"/>
      <c r="D993" s="150" t="s">
        <v>179</v>
      </c>
      <c r="E993" s="157" t="s">
        <v>19</v>
      </c>
      <c r="F993" s="158" t="s">
        <v>1581</v>
      </c>
      <c r="H993" s="159">
        <v>13.332</v>
      </c>
      <c r="I993" s="160"/>
      <c r="L993" s="156"/>
      <c r="M993" s="161"/>
      <c r="T993" s="162"/>
      <c r="AT993" s="157" t="s">
        <v>179</v>
      </c>
      <c r="AU993" s="157" t="s">
        <v>90</v>
      </c>
      <c r="AV993" s="13" t="s">
        <v>90</v>
      </c>
      <c r="AW993" s="13" t="s">
        <v>35</v>
      </c>
      <c r="AX993" s="13" t="s">
        <v>74</v>
      </c>
      <c r="AY993" s="157" t="s">
        <v>167</v>
      </c>
    </row>
    <row r="994" spans="2:51" s="13" customFormat="1" ht="11.25">
      <c r="B994" s="156"/>
      <c r="D994" s="150" t="s">
        <v>179</v>
      </c>
      <c r="E994" s="157" t="s">
        <v>19</v>
      </c>
      <c r="F994" s="158" t="s">
        <v>1582</v>
      </c>
      <c r="H994" s="159">
        <v>12.928</v>
      </c>
      <c r="I994" s="160"/>
      <c r="L994" s="156"/>
      <c r="M994" s="161"/>
      <c r="T994" s="162"/>
      <c r="AT994" s="157" t="s">
        <v>179</v>
      </c>
      <c r="AU994" s="157" t="s">
        <v>90</v>
      </c>
      <c r="AV994" s="13" t="s">
        <v>90</v>
      </c>
      <c r="AW994" s="13" t="s">
        <v>35</v>
      </c>
      <c r="AX994" s="13" t="s">
        <v>74</v>
      </c>
      <c r="AY994" s="157" t="s">
        <v>167</v>
      </c>
    </row>
    <row r="995" spans="2:51" s="13" customFormat="1" ht="11.25">
      <c r="B995" s="156"/>
      <c r="D995" s="150" t="s">
        <v>179</v>
      </c>
      <c r="E995" s="157" t="s">
        <v>19</v>
      </c>
      <c r="F995" s="158" t="s">
        <v>1583</v>
      </c>
      <c r="H995" s="159">
        <v>14.342</v>
      </c>
      <c r="I995" s="160"/>
      <c r="L995" s="156"/>
      <c r="M995" s="161"/>
      <c r="T995" s="162"/>
      <c r="AT995" s="157" t="s">
        <v>179</v>
      </c>
      <c r="AU995" s="157" t="s">
        <v>90</v>
      </c>
      <c r="AV995" s="13" t="s">
        <v>90</v>
      </c>
      <c r="AW995" s="13" t="s">
        <v>35</v>
      </c>
      <c r="AX995" s="13" t="s">
        <v>74</v>
      </c>
      <c r="AY995" s="157" t="s">
        <v>167</v>
      </c>
    </row>
    <row r="996" spans="2:51" s="13" customFormat="1" ht="11.25">
      <c r="B996" s="156"/>
      <c r="D996" s="150" t="s">
        <v>179</v>
      </c>
      <c r="E996" s="157" t="s">
        <v>19</v>
      </c>
      <c r="F996" s="158" t="s">
        <v>1584</v>
      </c>
      <c r="H996" s="159">
        <v>14.342</v>
      </c>
      <c r="I996" s="160"/>
      <c r="L996" s="156"/>
      <c r="M996" s="161"/>
      <c r="T996" s="162"/>
      <c r="AT996" s="157" t="s">
        <v>179</v>
      </c>
      <c r="AU996" s="157" t="s">
        <v>90</v>
      </c>
      <c r="AV996" s="13" t="s">
        <v>90</v>
      </c>
      <c r="AW996" s="13" t="s">
        <v>35</v>
      </c>
      <c r="AX996" s="13" t="s">
        <v>74</v>
      </c>
      <c r="AY996" s="157" t="s">
        <v>167</v>
      </c>
    </row>
    <row r="997" spans="2:51" s="13" customFormat="1" ht="11.25">
      <c r="B997" s="156"/>
      <c r="D997" s="150" t="s">
        <v>179</v>
      </c>
      <c r="E997" s="157" t="s">
        <v>19</v>
      </c>
      <c r="F997" s="158" t="s">
        <v>1585</v>
      </c>
      <c r="H997" s="159">
        <v>15.838</v>
      </c>
      <c r="I997" s="160"/>
      <c r="L997" s="156"/>
      <c r="M997" s="161"/>
      <c r="T997" s="162"/>
      <c r="AT997" s="157" t="s">
        <v>179</v>
      </c>
      <c r="AU997" s="157" t="s">
        <v>90</v>
      </c>
      <c r="AV997" s="13" t="s">
        <v>90</v>
      </c>
      <c r="AW997" s="13" t="s">
        <v>35</v>
      </c>
      <c r="AX997" s="13" t="s">
        <v>74</v>
      </c>
      <c r="AY997" s="157" t="s">
        <v>167</v>
      </c>
    </row>
    <row r="998" spans="2:51" s="13" customFormat="1" ht="11.25">
      <c r="B998" s="156"/>
      <c r="D998" s="150" t="s">
        <v>179</v>
      </c>
      <c r="E998" s="157" t="s">
        <v>19</v>
      </c>
      <c r="F998" s="158" t="s">
        <v>1586</v>
      </c>
      <c r="H998" s="159">
        <v>16.848</v>
      </c>
      <c r="I998" s="160"/>
      <c r="L998" s="156"/>
      <c r="M998" s="161"/>
      <c r="T998" s="162"/>
      <c r="AT998" s="157" t="s">
        <v>179</v>
      </c>
      <c r="AU998" s="157" t="s">
        <v>90</v>
      </c>
      <c r="AV998" s="13" t="s">
        <v>90</v>
      </c>
      <c r="AW998" s="13" t="s">
        <v>35</v>
      </c>
      <c r="AX998" s="13" t="s">
        <v>74</v>
      </c>
      <c r="AY998" s="157" t="s">
        <v>167</v>
      </c>
    </row>
    <row r="999" spans="2:51" s="13" customFormat="1" ht="11.25">
      <c r="B999" s="156"/>
      <c r="D999" s="150" t="s">
        <v>179</v>
      </c>
      <c r="E999" s="157" t="s">
        <v>19</v>
      </c>
      <c r="F999" s="158" t="s">
        <v>1587</v>
      </c>
      <c r="H999" s="159">
        <v>15.232</v>
      </c>
      <c r="I999" s="160"/>
      <c r="L999" s="156"/>
      <c r="M999" s="161"/>
      <c r="T999" s="162"/>
      <c r="AT999" s="157" t="s">
        <v>179</v>
      </c>
      <c r="AU999" s="157" t="s">
        <v>90</v>
      </c>
      <c r="AV999" s="13" t="s">
        <v>90</v>
      </c>
      <c r="AW999" s="13" t="s">
        <v>35</v>
      </c>
      <c r="AX999" s="13" t="s">
        <v>74</v>
      </c>
      <c r="AY999" s="157" t="s">
        <v>167</v>
      </c>
    </row>
    <row r="1000" spans="2:51" s="13" customFormat="1" ht="11.25">
      <c r="B1000" s="156"/>
      <c r="D1000" s="150" t="s">
        <v>179</v>
      </c>
      <c r="E1000" s="157" t="s">
        <v>19</v>
      </c>
      <c r="F1000" s="158" t="s">
        <v>1588</v>
      </c>
      <c r="H1000" s="159">
        <v>17.978</v>
      </c>
      <c r="I1000" s="160"/>
      <c r="L1000" s="156"/>
      <c r="M1000" s="161"/>
      <c r="T1000" s="162"/>
      <c r="AT1000" s="157" t="s">
        <v>179</v>
      </c>
      <c r="AU1000" s="157" t="s">
        <v>90</v>
      </c>
      <c r="AV1000" s="13" t="s">
        <v>90</v>
      </c>
      <c r="AW1000" s="13" t="s">
        <v>35</v>
      </c>
      <c r="AX1000" s="13" t="s">
        <v>74</v>
      </c>
      <c r="AY1000" s="157" t="s">
        <v>167</v>
      </c>
    </row>
    <row r="1001" spans="2:51" s="13" customFormat="1" ht="11.25">
      <c r="B1001" s="156"/>
      <c r="D1001" s="150" t="s">
        <v>179</v>
      </c>
      <c r="E1001" s="157" t="s">
        <v>19</v>
      </c>
      <c r="F1001" s="158" t="s">
        <v>1589</v>
      </c>
      <c r="H1001" s="159">
        <v>15.838</v>
      </c>
      <c r="I1001" s="160"/>
      <c r="L1001" s="156"/>
      <c r="M1001" s="161"/>
      <c r="T1001" s="162"/>
      <c r="AT1001" s="157" t="s">
        <v>179</v>
      </c>
      <c r="AU1001" s="157" t="s">
        <v>90</v>
      </c>
      <c r="AV1001" s="13" t="s">
        <v>90</v>
      </c>
      <c r="AW1001" s="13" t="s">
        <v>35</v>
      </c>
      <c r="AX1001" s="13" t="s">
        <v>74</v>
      </c>
      <c r="AY1001" s="157" t="s">
        <v>167</v>
      </c>
    </row>
    <row r="1002" spans="2:51" s="13" customFormat="1" ht="11.25">
      <c r="B1002" s="156"/>
      <c r="D1002" s="150" t="s">
        <v>179</v>
      </c>
      <c r="E1002" s="157" t="s">
        <v>19</v>
      </c>
      <c r="F1002" s="158" t="s">
        <v>1590</v>
      </c>
      <c r="H1002" s="159">
        <v>15.838</v>
      </c>
      <c r="I1002" s="160"/>
      <c r="L1002" s="156"/>
      <c r="M1002" s="161"/>
      <c r="T1002" s="162"/>
      <c r="AT1002" s="157" t="s">
        <v>179</v>
      </c>
      <c r="AU1002" s="157" t="s">
        <v>90</v>
      </c>
      <c r="AV1002" s="13" t="s">
        <v>90</v>
      </c>
      <c r="AW1002" s="13" t="s">
        <v>35</v>
      </c>
      <c r="AX1002" s="13" t="s">
        <v>74</v>
      </c>
      <c r="AY1002" s="157" t="s">
        <v>167</v>
      </c>
    </row>
    <row r="1003" spans="2:51" s="15" customFormat="1" ht="11.25">
      <c r="B1003" s="173"/>
      <c r="D1003" s="150" t="s">
        <v>179</v>
      </c>
      <c r="E1003" s="174" t="s">
        <v>19</v>
      </c>
      <c r="F1003" s="175" t="s">
        <v>536</v>
      </c>
      <c r="H1003" s="176">
        <v>288.91</v>
      </c>
      <c r="I1003" s="177"/>
      <c r="L1003" s="173"/>
      <c r="M1003" s="178"/>
      <c r="T1003" s="179"/>
      <c r="AT1003" s="174" t="s">
        <v>179</v>
      </c>
      <c r="AU1003" s="174" t="s">
        <v>90</v>
      </c>
      <c r="AV1003" s="15" t="s">
        <v>103</v>
      </c>
      <c r="AW1003" s="15" t="s">
        <v>35</v>
      </c>
      <c r="AX1003" s="15" t="s">
        <v>74</v>
      </c>
      <c r="AY1003" s="174" t="s">
        <v>167</v>
      </c>
    </row>
    <row r="1004" spans="2:51" s="12" customFormat="1" ht="11.25">
      <c r="B1004" s="149"/>
      <c r="D1004" s="150" t="s">
        <v>179</v>
      </c>
      <c r="E1004" s="151" t="s">
        <v>19</v>
      </c>
      <c r="F1004" s="152" t="s">
        <v>1591</v>
      </c>
      <c r="H1004" s="151" t="s">
        <v>19</v>
      </c>
      <c r="I1004" s="153"/>
      <c r="L1004" s="149"/>
      <c r="M1004" s="154"/>
      <c r="T1004" s="155"/>
      <c r="AT1004" s="151" t="s">
        <v>179</v>
      </c>
      <c r="AU1004" s="151" t="s">
        <v>90</v>
      </c>
      <c r="AV1004" s="12" t="s">
        <v>82</v>
      </c>
      <c r="AW1004" s="12" t="s">
        <v>35</v>
      </c>
      <c r="AX1004" s="12" t="s">
        <v>74</v>
      </c>
      <c r="AY1004" s="151" t="s">
        <v>167</v>
      </c>
    </row>
    <row r="1005" spans="2:51" s="13" customFormat="1" ht="11.25">
      <c r="B1005" s="156"/>
      <c r="D1005" s="150" t="s">
        <v>179</v>
      </c>
      <c r="E1005" s="157" t="s">
        <v>19</v>
      </c>
      <c r="F1005" s="158" t="s">
        <v>1592</v>
      </c>
      <c r="H1005" s="159">
        <v>10.1</v>
      </c>
      <c r="I1005" s="160"/>
      <c r="L1005" s="156"/>
      <c r="M1005" s="161"/>
      <c r="T1005" s="162"/>
      <c r="AT1005" s="157" t="s">
        <v>179</v>
      </c>
      <c r="AU1005" s="157" t="s">
        <v>90</v>
      </c>
      <c r="AV1005" s="13" t="s">
        <v>90</v>
      </c>
      <c r="AW1005" s="13" t="s">
        <v>35</v>
      </c>
      <c r="AX1005" s="13" t="s">
        <v>74</v>
      </c>
      <c r="AY1005" s="157" t="s">
        <v>167</v>
      </c>
    </row>
    <row r="1006" spans="2:51" s="13" customFormat="1" ht="11.25">
      <c r="B1006" s="156"/>
      <c r="D1006" s="150" t="s">
        <v>179</v>
      </c>
      <c r="E1006" s="157" t="s">
        <v>19</v>
      </c>
      <c r="F1006" s="158" t="s">
        <v>1593</v>
      </c>
      <c r="H1006" s="159">
        <v>10.1</v>
      </c>
      <c r="I1006" s="160"/>
      <c r="L1006" s="156"/>
      <c r="M1006" s="161"/>
      <c r="T1006" s="162"/>
      <c r="AT1006" s="157" t="s">
        <v>179</v>
      </c>
      <c r="AU1006" s="157" t="s">
        <v>90</v>
      </c>
      <c r="AV1006" s="13" t="s">
        <v>90</v>
      </c>
      <c r="AW1006" s="13" t="s">
        <v>35</v>
      </c>
      <c r="AX1006" s="13" t="s">
        <v>74</v>
      </c>
      <c r="AY1006" s="157" t="s">
        <v>167</v>
      </c>
    </row>
    <row r="1007" spans="2:51" s="15" customFormat="1" ht="11.25">
      <c r="B1007" s="173"/>
      <c r="D1007" s="150" t="s">
        <v>179</v>
      </c>
      <c r="E1007" s="174" t="s">
        <v>19</v>
      </c>
      <c r="F1007" s="175" t="s">
        <v>536</v>
      </c>
      <c r="H1007" s="176">
        <v>20.2</v>
      </c>
      <c r="I1007" s="177"/>
      <c r="L1007" s="173"/>
      <c r="M1007" s="178"/>
      <c r="T1007" s="179"/>
      <c r="AT1007" s="174" t="s">
        <v>179</v>
      </c>
      <c r="AU1007" s="174" t="s">
        <v>90</v>
      </c>
      <c r="AV1007" s="15" t="s">
        <v>103</v>
      </c>
      <c r="AW1007" s="15" t="s">
        <v>35</v>
      </c>
      <c r="AX1007" s="15" t="s">
        <v>74</v>
      </c>
      <c r="AY1007" s="174" t="s">
        <v>167</v>
      </c>
    </row>
    <row r="1008" spans="2:51" s="12" customFormat="1" ht="11.25">
      <c r="B1008" s="149"/>
      <c r="D1008" s="150" t="s">
        <v>179</v>
      </c>
      <c r="E1008" s="151" t="s">
        <v>19</v>
      </c>
      <c r="F1008" s="152" t="s">
        <v>1594</v>
      </c>
      <c r="H1008" s="151" t="s">
        <v>19</v>
      </c>
      <c r="I1008" s="153"/>
      <c r="L1008" s="149"/>
      <c r="M1008" s="154"/>
      <c r="T1008" s="155"/>
      <c r="AT1008" s="151" t="s">
        <v>179</v>
      </c>
      <c r="AU1008" s="151" t="s">
        <v>90</v>
      </c>
      <c r="AV1008" s="12" t="s">
        <v>82</v>
      </c>
      <c r="AW1008" s="12" t="s">
        <v>35</v>
      </c>
      <c r="AX1008" s="12" t="s">
        <v>74</v>
      </c>
      <c r="AY1008" s="151" t="s">
        <v>167</v>
      </c>
    </row>
    <row r="1009" spans="2:51" s="13" customFormat="1" ht="11.25">
      <c r="B1009" s="156"/>
      <c r="D1009" s="150" t="s">
        <v>179</v>
      </c>
      <c r="E1009" s="157" t="s">
        <v>19</v>
      </c>
      <c r="F1009" s="158" t="s">
        <v>1595</v>
      </c>
      <c r="H1009" s="159">
        <v>24.225</v>
      </c>
      <c r="I1009" s="160"/>
      <c r="L1009" s="156"/>
      <c r="M1009" s="161"/>
      <c r="T1009" s="162"/>
      <c r="AT1009" s="157" t="s">
        <v>179</v>
      </c>
      <c r="AU1009" s="157" t="s">
        <v>90</v>
      </c>
      <c r="AV1009" s="13" t="s">
        <v>90</v>
      </c>
      <c r="AW1009" s="13" t="s">
        <v>35</v>
      </c>
      <c r="AX1009" s="13" t="s">
        <v>74</v>
      </c>
      <c r="AY1009" s="157" t="s">
        <v>167</v>
      </c>
    </row>
    <row r="1010" spans="2:51" s="15" customFormat="1" ht="11.25">
      <c r="B1010" s="173"/>
      <c r="D1010" s="150" t="s">
        <v>179</v>
      </c>
      <c r="E1010" s="174" t="s">
        <v>19</v>
      </c>
      <c r="F1010" s="175" t="s">
        <v>536</v>
      </c>
      <c r="H1010" s="176">
        <v>24.225</v>
      </c>
      <c r="I1010" s="177"/>
      <c r="L1010" s="173"/>
      <c r="M1010" s="178"/>
      <c r="T1010" s="179"/>
      <c r="AT1010" s="174" t="s">
        <v>179</v>
      </c>
      <c r="AU1010" s="174" t="s">
        <v>90</v>
      </c>
      <c r="AV1010" s="15" t="s">
        <v>103</v>
      </c>
      <c r="AW1010" s="15" t="s">
        <v>35</v>
      </c>
      <c r="AX1010" s="15" t="s">
        <v>74</v>
      </c>
      <c r="AY1010" s="174" t="s">
        <v>167</v>
      </c>
    </row>
    <row r="1011" spans="2:51" s="14" customFormat="1" ht="11.25">
      <c r="B1011" s="163"/>
      <c r="D1011" s="150" t="s">
        <v>179</v>
      </c>
      <c r="E1011" s="164" t="s">
        <v>19</v>
      </c>
      <c r="F1011" s="165" t="s">
        <v>200</v>
      </c>
      <c r="H1011" s="166">
        <v>333.335</v>
      </c>
      <c r="I1011" s="167"/>
      <c r="L1011" s="163"/>
      <c r="M1011" s="168"/>
      <c r="T1011" s="169"/>
      <c r="AT1011" s="164" t="s">
        <v>179</v>
      </c>
      <c r="AU1011" s="164" t="s">
        <v>90</v>
      </c>
      <c r="AV1011" s="14" t="s">
        <v>175</v>
      </c>
      <c r="AW1011" s="14" t="s">
        <v>35</v>
      </c>
      <c r="AX1011" s="14" t="s">
        <v>82</v>
      </c>
      <c r="AY1011" s="164" t="s">
        <v>167</v>
      </c>
    </row>
    <row r="1012" spans="2:65" s="1" customFormat="1" ht="16.5" customHeight="1">
      <c r="B1012" s="33"/>
      <c r="C1012" s="180" t="s">
        <v>1596</v>
      </c>
      <c r="D1012" s="180" t="s">
        <v>587</v>
      </c>
      <c r="E1012" s="181" t="s">
        <v>1597</v>
      </c>
      <c r="F1012" s="182" t="s">
        <v>1598</v>
      </c>
      <c r="G1012" s="183" t="s">
        <v>173</v>
      </c>
      <c r="H1012" s="184">
        <v>366.669</v>
      </c>
      <c r="I1012" s="185"/>
      <c r="J1012" s="186">
        <f>ROUND(I1012*H1012,2)</f>
        <v>0</v>
      </c>
      <c r="K1012" s="182" t="s">
        <v>19</v>
      </c>
      <c r="L1012" s="187"/>
      <c r="M1012" s="188" t="s">
        <v>19</v>
      </c>
      <c r="N1012" s="189" t="s">
        <v>46</v>
      </c>
      <c r="P1012" s="141">
        <f>O1012*H1012</f>
        <v>0</v>
      </c>
      <c r="Q1012" s="141">
        <v>0.0118</v>
      </c>
      <c r="R1012" s="141">
        <f>Q1012*H1012</f>
        <v>4.3266941999999995</v>
      </c>
      <c r="S1012" s="141">
        <v>0</v>
      </c>
      <c r="T1012" s="142">
        <f>S1012*H1012</f>
        <v>0</v>
      </c>
      <c r="AR1012" s="143" t="s">
        <v>437</v>
      </c>
      <c r="AT1012" s="143" t="s">
        <v>587</v>
      </c>
      <c r="AU1012" s="143" t="s">
        <v>90</v>
      </c>
      <c r="AY1012" s="18" t="s">
        <v>167</v>
      </c>
      <c r="BE1012" s="144">
        <f>IF(N1012="základní",J1012,0)</f>
        <v>0</v>
      </c>
      <c r="BF1012" s="144">
        <f>IF(N1012="snížená",J1012,0)</f>
        <v>0</v>
      </c>
      <c r="BG1012" s="144">
        <f>IF(N1012="zákl. přenesená",J1012,0)</f>
        <v>0</v>
      </c>
      <c r="BH1012" s="144">
        <f>IF(N1012="sníž. přenesená",J1012,0)</f>
        <v>0</v>
      </c>
      <c r="BI1012" s="144">
        <f>IF(N1012="nulová",J1012,0)</f>
        <v>0</v>
      </c>
      <c r="BJ1012" s="18" t="s">
        <v>90</v>
      </c>
      <c r="BK1012" s="144">
        <f>ROUND(I1012*H1012,2)</f>
        <v>0</v>
      </c>
      <c r="BL1012" s="18" t="s">
        <v>309</v>
      </c>
      <c r="BM1012" s="143" t="s">
        <v>1599</v>
      </c>
    </row>
    <row r="1013" spans="2:51" s="13" customFormat="1" ht="11.25">
      <c r="B1013" s="156"/>
      <c r="D1013" s="150" t="s">
        <v>179</v>
      </c>
      <c r="F1013" s="158" t="s">
        <v>1600</v>
      </c>
      <c r="H1013" s="159">
        <v>366.669</v>
      </c>
      <c r="I1013" s="160"/>
      <c r="L1013" s="156"/>
      <c r="M1013" s="161"/>
      <c r="T1013" s="162"/>
      <c r="AT1013" s="157" t="s">
        <v>179</v>
      </c>
      <c r="AU1013" s="157" t="s">
        <v>90</v>
      </c>
      <c r="AV1013" s="13" t="s">
        <v>90</v>
      </c>
      <c r="AW1013" s="13" t="s">
        <v>4</v>
      </c>
      <c r="AX1013" s="13" t="s">
        <v>82</v>
      </c>
      <c r="AY1013" s="157" t="s">
        <v>167</v>
      </c>
    </row>
    <row r="1014" spans="2:65" s="1" customFormat="1" ht="16.5" customHeight="1">
      <c r="B1014" s="33"/>
      <c r="C1014" s="132" t="s">
        <v>1601</v>
      </c>
      <c r="D1014" s="132" t="s">
        <v>170</v>
      </c>
      <c r="E1014" s="133" t="s">
        <v>1602</v>
      </c>
      <c r="F1014" s="134" t="s">
        <v>1603</v>
      </c>
      <c r="G1014" s="135" t="s">
        <v>368</v>
      </c>
      <c r="H1014" s="136">
        <v>208.06</v>
      </c>
      <c r="I1014" s="137"/>
      <c r="J1014" s="138">
        <f>ROUND(I1014*H1014,2)</f>
        <v>0</v>
      </c>
      <c r="K1014" s="134" t="s">
        <v>174</v>
      </c>
      <c r="L1014" s="33"/>
      <c r="M1014" s="139" t="s">
        <v>19</v>
      </c>
      <c r="N1014" s="140" t="s">
        <v>46</v>
      </c>
      <c r="P1014" s="141">
        <f>O1014*H1014</f>
        <v>0</v>
      </c>
      <c r="Q1014" s="141">
        <v>3E-05</v>
      </c>
      <c r="R1014" s="141">
        <f>Q1014*H1014</f>
        <v>0.0062418000000000005</v>
      </c>
      <c r="S1014" s="141">
        <v>0</v>
      </c>
      <c r="T1014" s="142">
        <f>S1014*H1014</f>
        <v>0</v>
      </c>
      <c r="AR1014" s="143" t="s">
        <v>309</v>
      </c>
      <c r="AT1014" s="143" t="s">
        <v>170</v>
      </c>
      <c r="AU1014" s="143" t="s">
        <v>90</v>
      </c>
      <c r="AY1014" s="18" t="s">
        <v>167</v>
      </c>
      <c r="BE1014" s="144">
        <f>IF(N1014="základní",J1014,0)</f>
        <v>0</v>
      </c>
      <c r="BF1014" s="144">
        <f>IF(N1014="snížená",J1014,0)</f>
        <v>0</v>
      </c>
      <c r="BG1014" s="144">
        <f>IF(N1014="zákl. přenesená",J1014,0)</f>
        <v>0</v>
      </c>
      <c r="BH1014" s="144">
        <f>IF(N1014="sníž. přenesená",J1014,0)</f>
        <v>0</v>
      </c>
      <c r="BI1014" s="144">
        <f>IF(N1014="nulová",J1014,0)</f>
        <v>0</v>
      </c>
      <c r="BJ1014" s="18" t="s">
        <v>90</v>
      </c>
      <c r="BK1014" s="144">
        <f>ROUND(I1014*H1014,2)</f>
        <v>0</v>
      </c>
      <c r="BL1014" s="18" t="s">
        <v>309</v>
      </c>
      <c r="BM1014" s="143" t="s">
        <v>1604</v>
      </c>
    </row>
    <row r="1015" spans="2:47" s="1" customFormat="1" ht="11.25">
      <c r="B1015" s="33"/>
      <c r="D1015" s="145" t="s">
        <v>177</v>
      </c>
      <c r="F1015" s="146" t="s">
        <v>1605</v>
      </c>
      <c r="I1015" s="147"/>
      <c r="L1015" s="33"/>
      <c r="M1015" s="148"/>
      <c r="T1015" s="54"/>
      <c r="AT1015" s="18" t="s">
        <v>177</v>
      </c>
      <c r="AU1015" s="18" t="s">
        <v>90</v>
      </c>
    </row>
    <row r="1016" spans="2:51" s="12" customFormat="1" ht="11.25">
      <c r="B1016" s="149"/>
      <c r="D1016" s="150" t="s">
        <v>179</v>
      </c>
      <c r="E1016" s="151" t="s">
        <v>19</v>
      </c>
      <c r="F1016" s="152" t="s">
        <v>1606</v>
      </c>
      <c r="H1016" s="151" t="s">
        <v>19</v>
      </c>
      <c r="I1016" s="153"/>
      <c r="L1016" s="149"/>
      <c r="M1016" s="154"/>
      <c r="T1016" s="155"/>
      <c r="AT1016" s="151" t="s">
        <v>179</v>
      </c>
      <c r="AU1016" s="151" t="s">
        <v>90</v>
      </c>
      <c r="AV1016" s="12" t="s">
        <v>82</v>
      </c>
      <c r="AW1016" s="12" t="s">
        <v>35</v>
      </c>
      <c r="AX1016" s="12" t="s">
        <v>74</v>
      </c>
      <c r="AY1016" s="151" t="s">
        <v>167</v>
      </c>
    </row>
    <row r="1017" spans="2:51" s="13" customFormat="1" ht="11.25">
      <c r="B1017" s="156"/>
      <c r="D1017" s="150" t="s">
        <v>179</v>
      </c>
      <c r="E1017" s="157" t="s">
        <v>19</v>
      </c>
      <c r="F1017" s="158" t="s">
        <v>1607</v>
      </c>
      <c r="H1017" s="159">
        <v>191.9</v>
      </c>
      <c r="I1017" s="160"/>
      <c r="L1017" s="156"/>
      <c r="M1017" s="161"/>
      <c r="T1017" s="162"/>
      <c r="AT1017" s="157" t="s">
        <v>179</v>
      </c>
      <c r="AU1017" s="157" t="s">
        <v>90</v>
      </c>
      <c r="AV1017" s="13" t="s">
        <v>90</v>
      </c>
      <c r="AW1017" s="13" t="s">
        <v>35</v>
      </c>
      <c r="AX1017" s="13" t="s">
        <v>74</v>
      </c>
      <c r="AY1017" s="157" t="s">
        <v>167</v>
      </c>
    </row>
    <row r="1018" spans="2:51" s="13" customFormat="1" ht="11.25">
      <c r="B1018" s="156"/>
      <c r="D1018" s="150" t="s">
        <v>179</v>
      </c>
      <c r="E1018" s="157" t="s">
        <v>19</v>
      </c>
      <c r="F1018" s="158" t="s">
        <v>1608</v>
      </c>
      <c r="H1018" s="159">
        <v>16.16</v>
      </c>
      <c r="I1018" s="160"/>
      <c r="L1018" s="156"/>
      <c r="M1018" s="161"/>
      <c r="T1018" s="162"/>
      <c r="AT1018" s="157" t="s">
        <v>179</v>
      </c>
      <c r="AU1018" s="157" t="s">
        <v>90</v>
      </c>
      <c r="AV1018" s="13" t="s">
        <v>90</v>
      </c>
      <c r="AW1018" s="13" t="s">
        <v>35</v>
      </c>
      <c r="AX1018" s="13" t="s">
        <v>74</v>
      </c>
      <c r="AY1018" s="157" t="s">
        <v>167</v>
      </c>
    </row>
    <row r="1019" spans="2:51" s="14" customFormat="1" ht="11.25">
      <c r="B1019" s="163"/>
      <c r="D1019" s="150" t="s">
        <v>179</v>
      </c>
      <c r="E1019" s="164" t="s">
        <v>19</v>
      </c>
      <c r="F1019" s="165" t="s">
        <v>200</v>
      </c>
      <c r="H1019" s="166">
        <v>208.06</v>
      </c>
      <c r="I1019" s="167"/>
      <c r="L1019" s="163"/>
      <c r="M1019" s="168"/>
      <c r="T1019" s="169"/>
      <c r="AT1019" s="164" t="s">
        <v>179</v>
      </c>
      <c r="AU1019" s="164" t="s">
        <v>90</v>
      </c>
      <c r="AV1019" s="14" t="s">
        <v>175</v>
      </c>
      <c r="AW1019" s="14" t="s">
        <v>35</v>
      </c>
      <c r="AX1019" s="14" t="s">
        <v>82</v>
      </c>
      <c r="AY1019" s="164" t="s">
        <v>167</v>
      </c>
    </row>
    <row r="1020" spans="2:65" s="1" customFormat="1" ht="24.2" customHeight="1">
      <c r="B1020" s="33"/>
      <c r="C1020" s="132" t="s">
        <v>1609</v>
      </c>
      <c r="D1020" s="132" t="s">
        <v>170</v>
      </c>
      <c r="E1020" s="133" t="s">
        <v>1610</v>
      </c>
      <c r="F1020" s="134" t="s">
        <v>1611</v>
      </c>
      <c r="G1020" s="135" t="s">
        <v>830</v>
      </c>
      <c r="H1020" s="190"/>
      <c r="I1020" s="137"/>
      <c r="J1020" s="138">
        <f>ROUND(I1020*H1020,2)</f>
        <v>0</v>
      </c>
      <c r="K1020" s="134" t="s">
        <v>174</v>
      </c>
      <c r="L1020" s="33"/>
      <c r="M1020" s="139" t="s">
        <v>19</v>
      </c>
      <c r="N1020" s="140" t="s">
        <v>46</v>
      </c>
      <c r="P1020" s="141">
        <f>O1020*H1020</f>
        <v>0</v>
      </c>
      <c r="Q1020" s="141">
        <v>0</v>
      </c>
      <c r="R1020" s="141">
        <f>Q1020*H1020</f>
        <v>0</v>
      </c>
      <c r="S1020" s="141">
        <v>0</v>
      </c>
      <c r="T1020" s="142">
        <f>S1020*H1020</f>
        <v>0</v>
      </c>
      <c r="AR1020" s="143" t="s">
        <v>309</v>
      </c>
      <c r="AT1020" s="143" t="s">
        <v>170</v>
      </c>
      <c r="AU1020" s="143" t="s">
        <v>90</v>
      </c>
      <c r="AY1020" s="18" t="s">
        <v>167</v>
      </c>
      <c r="BE1020" s="144">
        <f>IF(N1020="základní",J1020,0)</f>
        <v>0</v>
      </c>
      <c r="BF1020" s="144">
        <f>IF(N1020="snížená",J1020,0)</f>
        <v>0</v>
      </c>
      <c r="BG1020" s="144">
        <f>IF(N1020="zákl. přenesená",J1020,0)</f>
        <v>0</v>
      </c>
      <c r="BH1020" s="144">
        <f>IF(N1020="sníž. přenesená",J1020,0)</f>
        <v>0</v>
      </c>
      <c r="BI1020" s="144">
        <f>IF(N1020="nulová",J1020,0)</f>
        <v>0</v>
      </c>
      <c r="BJ1020" s="18" t="s">
        <v>90</v>
      </c>
      <c r="BK1020" s="144">
        <f>ROUND(I1020*H1020,2)</f>
        <v>0</v>
      </c>
      <c r="BL1020" s="18" t="s">
        <v>309</v>
      </c>
      <c r="BM1020" s="143" t="s">
        <v>1612</v>
      </c>
    </row>
    <row r="1021" spans="2:47" s="1" customFormat="1" ht="11.25">
      <c r="B1021" s="33"/>
      <c r="D1021" s="145" t="s">
        <v>177</v>
      </c>
      <c r="F1021" s="146" t="s">
        <v>1613</v>
      </c>
      <c r="I1021" s="147"/>
      <c r="L1021" s="33"/>
      <c r="M1021" s="148"/>
      <c r="T1021" s="54"/>
      <c r="AT1021" s="18" t="s">
        <v>177</v>
      </c>
      <c r="AU1021" s="18" t="s">
        <v>90</v>
      </c>
    </row>
    <row r="1022" spans="2:63" s="11" customFormat="1" ht="22.9" customHeight="1">
      <c r="B1022" s="120"/>
      <c r="D1022" s="121" t="s">
        <v>73</v>
      </c>
      <c r="E1022" s="130" t="s">
        <v>1614</v>
      </c>
      <c r="F1022" s="130" t="s">
        <v>1615</v>
      </c>
      <c r="I1022" s="123"/>
      <c r="J1022" s="131">
        <f>BK1022</f>
        <v>0</v>
      </c>
      <c r="L1022" s="120"/>
      <c r="M1022" s="125"/>
      <c r="P1022" s="126">
        <f>SUM(P1023:P1070)</f>
        <v>0</v>
      </c>
      <c r="R1022" s="126">
        <f>SUM(R1023:R1070)</f>
        <v>1.3989046799999998</v>
      </c>
      <c r="T1022" s="127">
        <f>SUM(T1023:T1070)</f>
        <v>0</v>
      </c>
      <c r="AR1022" s="121" t="s">
        <v>90</v>
      </c>
      <c r="AT1022" s="128" t="s">
        <v>73</v>
      </c>
      <c r="AU1022" s="128" t="s">
        <v>82</v>
      </c>
      <c r="AY1022" s="121" t="s">
        <v>167</v>
      </c>
      <c r="BK1022" s="129">
        <f>SUM(BK1023:BK1070)</f>
        <v>0</v>
      </c>
    </row>
    <row r="1023" spans="2:65" s="1" customFormat="1" ht="16.5" customHeight="1">
      <c r="B1023" s="33"/>
      <c r="C1023" s="132" t="s">
        <v>1616</v>
      </c>
      <c r="D1023" s="132" t="s">
        <v>170</v>
      </c>
      <c r="E1023" s="133" t="s">
        <v>1617</v>
      </c>
      <c r="F1023" s="134" t="s">
        <v>1618</v>
      </c>
      <c r="G1023" s="135" t="s">
        <v>173</v>
      </c>
      <c r="H1023" s="136">
        <v>2976.798</v>
      </c>
      <c r="I1023" s="137"/>
      <c r="J1023" s="138">
        <f>ROUND(I1023*H1023,2)</f>
        <v>0</v>
      </c>
      <c r="K1023" s="134" t="s">
        <v>174</v>
      </c>
      <c r="L1023" s="33"/>
      <c r="M1023" s="139" t="s">
        <v>19</v>
      </c>
      <c r="N1023" s="140" t="s">
        <v>46</v>
      </c>
      <c r="P1023" s="141">
        <f>O1023*H1023</f>
        <v>0</v>
      </c>
      <c r="Q1023" s="141">
        <v>0.0002</v>
      </c>
      <c r="R1023" s="141">
        <f>Q1023*H1023</f>
        <v>0.5953596</v>
      </c>
      <c r="S1023" s="141">
        <v>0</v>
      </c>
      <c r="T1023" s="142">
        <f>S1023*H1023</f>
        <v>0</v>
      </c>
      <c r="AR1023" s="143" t="s">
        <v>309</v>
      </c>
      <c r="AT1023" s="143" t="s">
        <v>170</v>
      </c>
      <c r="AU1023" s="143" t="s">
        <v>90</v>
      </c>
      <c r="AY1023" s="18" t="s">
        <v>167</v>
      </c>
      <c r="BE1023" s="144">
        <f>IF(N1023="základní",J1023,0)</f>
        <v>0</v>
      </c>
      <c r="BF1023" s="144">
        <f>IF(N1023="snížená",J1023,0)</f>
        <v>0</v>
      </c>
      <c r="BG1023" s="144">
        <f>IF(N1023="zákl. přenesená",J1023,0)</f>
        <v>0</v>
      </c>
      <c r="BH1023" s="144">
        <f>IF(N1023="sníž. přenesená",J1023,0)</f>
        <v>0</v>
      </c>
      <c r="BI1023" s="144">
        <f>IF(N1023="nulová",J1023,0)</f>
        <v>0</v>
      </c>
      <c r="BJ1023" s="18" t="s">
        <v>90</v>
      </c>
      <c r="BK1023" s="144">
        <f>ROUND(I1023*H1023,2)</f>
        <v>0</v>
      </c>
      <c r="BL1023" s="18" t="s">
        <v>309</v>
      </c>
      <c r="BM1023" s="143" t="s">
        <v>1619</v>
      </c>
    </row>
    <row r="1024" spans="2:47" s="1" customFormat="1" ht="11.25">
      <c r="B1024" s="33"/>
      <c r="D1024" s="145" t="s">
        <v>177</v>
      </c>
      <c r="F1024" s="146" t="s">
        <v>1620</v>
      </c>
      <c r="I1024" s="147"/>
      <c r="L1024" s="33"/>
      <c r="M1024" s="148"/>
      <c r="T1024" s="54"/>
      <c r="AT1024" s="18" t="s">
        <v>177</v>
      </c>
      <c r="AU1024" s="18" t="s">
        <v>90</v>
      </c>
    </row>
    <row r="1025" spans="2:51" s="13" customFormat="1" ht="11.25">
      <c r="B1025" s="156"/>
      <c r="D1025" s="150" t="s">
        <v>179</v>
      </c>
      <c r="E1025" s="157" t="s">
        <v>19</v>
      </c>
      <c r="F1025" s="158" t="s">
        <v>1621</v>
      </c>
      <c r="H1025" s="159">
        <v>469.8</v>
      </c>
      <c r="I1025" s="160"/>
      <c r="L1025" s="156"/>
      <c r="M1025" s="161"/>
      <c r="T1025" s="162"/>
      <c r="AT1025" s="157" t="s">
        <v>179</v>
      </c>
      <c r="AU1025" s="157" t="s">
        <v>90</v>
      </c>
      <c r="AV1025" s="13" t="s">
        <v>90</v>
      </c>
      <c r="AW1025" s="13" t="s">
        <v>35</v>
      </c>
      <c r="AX1025" s="13" t="s">
        <v>74</v>
      </c>
      <c r="AY1025" s="157" t="s">
        <v>167</v>
      </c>
    </row>
    <row r="1026" spans="2:51" s="13" customFormat="1" ht="11.25">
      <c r="B1026" s="156"/>
      <c r="D1026" s="150" t="s">
        <v>179</v>
      </c>
      <c r="E1026" s="157" t="s">
        <v>19</v>
      </c>
      <c r="F1026" s="158" t="s">
        <v>1622</v>
      </c>
      <c r="H1026" s="159">
        <v>73.672</v>
      </c>
      <c r="I1026" s="160"/>
      <c r="L1026" s="156"/>
      <c r="M1026" s="161"/>
      <c r="T1026" s="162"/>
      <c r="AT1026" s="157" t="s">
        <v>179</v>
      </c>
      <c r="AU1026" s="157" t="s">
        <v>90</v>
      </c>
      <c r="AV1026" s="13" t="s">
        <v>90</v>
      </c>
      <c r="AW1026" s="13" t="s">
        <v>35</v>
      </c>
      <c r="AX1026" s="13" t="s">
        <v>74</v>
      </c>
      <c r="AY1026" s="157" t="s">
        <v>167</v>
      </c>
    </row>
    <row r="1027" spans="2:51" s="13" customFormat="1" ht="11.25">
      <c r="B1027" s="156"/>
      <c r="D1027" s="150" t="s">
        <v>179</v>
      </c>
      <c r="E1027" s="157" t="s">
        <v>19</v>
      </c>
      <c r="F1027" s="158" t="s">
        <v>1623</v>
      </c>
      <c r="H1027" s="159">
        <v>578.8</v>
      </c>
      <c r="I1027" s="160"/>
      <c r="L1027" s="156"/>
      <c r="M1027" s="161"/>
      <c r="T1027" s="162"/>
      <c r="AT1027" s="157" t="s">
        <v>179</v>
      </c>
      <c r="AU1027" s="157" t="s">
        <v>90</v>
      </c>
      <c r="AV1027" s="13" t="s">
        <v>90</v>
      </c>
      <c r="AW1027" s="13" t="s">
        <v>35</v>
      </c>
      <c r="AX1027" s="13" t="s">
        <v>74</v>
      </c>
      <c r="AY1027" s="157" t="s">
        <v>167</v>
      </c>
    </row>
    <row r="1028" spans="2:51" s="13" customFormat="1" ht="11.25">
      <c r="B1028" s="156"/>
      <c r="D1028" s="150" t="s">
        <v>179</v>
      </c>
      <c r="E1028" s="157" t="s">
        <v>19</v>
      </c>
      <c r="F1028" s="158" t="s">
        <v>1624</v>
      </c>
      <c r="H1028" s="159">
        <v>859.2</v>
      </c>
      <c r="I1028" s="160"/>
      <c r="L1028" s="156"/>
      <c r="M1028" s="161"/>
      <c r="T1028" s="162"/>
      <c r="AT1028" s="157" t="s">
        <v>179</v>
      </c>
      <c r="AU1028" s="157" t="s">
        <v>90</v>
      </c>
      <c r="AV1028" s="13" t="s">
        <v>90</v>
      </c>
      <c r="AW1028" s="13" t="s">
        <v>35</v>
      </c>
      <c r="AX1028" s="13" t="s">
        <v>74</v>
      </c>
      <c r="AY1028" s="157" t="s">
        <v>167</v>
      </c>
    </row>
    <row r="1029" spans="2:51" s="13" customFormat="1" ht="11.25">
      <c r="B1029" s="156"/>
      <c r="D1029" s="150" t="s">
        <v>179</v>
      </c>
      <c r="E1029" s="157" t="s">
        <v>19</v>
      </c>
      <c r="F1029" s="158" t="s">
        <v>1625</v>
      </c>
      <c r="H1029" s="159">
        <v>420.77</v>
      </c>
      <c r="I1029" s="160"/>
      <c r="L1029" s="156"/>
      <c r="M1029" s="161"/>
      <c r="T1029" s="162"/>
      <c r="AT1029" s="157" t="s">
        <v>179</v>
      </c>
      <c r="AU1029" s="157" t="s">
        <v>90</v>
      </c>
      <c r="AV1029" s="13" t="s">
        <v>90</v>
      </c>
      <c r="AW1029" s="13" t="s">
        <v>35</v>
      </c>
      <c r="AX1029" s="13" t="s">
        <v>74</v>
      </c>
      <c r="AY1029" s="157" t="s">
        <v>167</v>
      </c>
    </row>
    <row r="1030" spans="2:51" s="13" customFormat="1" ht="11.25">
      <c r="B1030" s="156"/>
      <c r="D1030" s="150" t="s">
        <v>179</v>
      </c>
      <c r="E1030" s="157" t="s">
        <v>19</v>
      </c>
      <c r="F1030" s="158" t="s">
        <v>1626</v>
      </c>
      <c r="H1030" s="159">
        <v>179.74</v>
      </c>
      <c r="I1030" s="160"/>
      <c r="L1030" s="156"/>
      <c r="M1030" s="161"/>
      <c r="T1030" s="162"/>
      <c r="AT1030" s="157" t="s">
        <v>179</v>
      </c>
      <c r="AU1030" s="157" t="s">
        <v>90</v>
      </c>
      <c r="AV1030" s="13" t="s">
        <v>90</v>
      </c>
      <c r="AW1030" s="13" t="s">
        <v>35</v>
      </c>
      <c r="AX1030" s="13" t="s">
        <v>74</v>
      </c>
      <c r="AY1030" s="157" t="s">
        <v>167</v>
      </c>
    </row>
    <row r="1031" spans="2:51" s="13" customFormat="1" ht="11.25">
      <c r="B1031" s="156"/>
      <c r="D1031" s="150" t="s">
        <v>179</v>
      </c>
      <c r="E1031" s="157" t="s">
        <v>19</v>
      </c>
      <c r="F1031" s="158" t="s">
        <v>1627</v>
      </c>
      <c r="H1031" s="159">
        <v>56.055</v>
      </c>
      <c r="I1031" s="160"/>
      <c r="L1031" s="156"/>
      <c r="M1031" s="161"/>
      <c r="T1031" s="162"/>
      <c r="AT1031" s="157" t="s">
        <v>179</v>
      </c>
      <c r="AU1031" s="157" t="s">
        <v>90</v>
      </c>
      <c r="AV1031" s="13" t="s">
        <v>90</v>
      </c>
      <c r="AW1031" s="13" t="s">
        <v>35</v>
      </c>
      <c r="AX1031" s="13" t="s">
        <v>74</v>
      </c>
      <c r="AY1031" s="157" t="s">
        <v>167</v>
      </c>
    </row>
    <row r="1032" spans="2:51" s="13" customFormat="1" ht="11.25">
      <c r="B1032" s="156"/>
      <c r="D1032" s="150" t="s">
        <v>179</v>
      </c>
      <c r="E1032" s="157" t="s">
        <v>19</v>
      </c>
      <c r="F1032" s="158" t="s">
        <v>1628</v>
      </c>
      <c r="H1032" s="159">
        <v>9.522</v>
      </c>
      <c r="I1032" s="160"/>
      <c r="L1032" s="156"/>
      <c r="M1032" s="161"/>
      <c r="T1032" s="162"/>
      <c r="AT1032" s="157" t="s">
        <v>179</v>
      </c>
      <c r="AU1032" s="157" t="s">
        <v>90</v>
      </c>
      <c r="AV1032" s="13" t="s">
        <v>90</v>
      </c>
      <c r="AW1032" s="13" t="s">
        <v>35</v>
      </c>
      <c r="AX1032" s="13" t="s">
        <v>74</v>
      </c>
      <c r="AY1032" s="157" t="s">
        <v>167</v>
      </c>
    </row>
    <row r="1033" spans="2:51" s="13" customFormat="1" ht="11.25">
      <c r="B1033" s="156"/>
      <c r="D1033" s="150" t="s">
        <v>179</v>
      </c>
      <c r="E1033" s="157" t="s">
        <v>19</v>
      </c>
      <c r="F1033" s="158" t="s">
        <v>1629</v>
      </c>
      <c r="H1033" s="159">
        <v>634.75</v>
      </c>
      <c r="I1033" s="160"/>
      <c r="L1033" s="156"/>
      <c r="M1033" s="161"/>
      <c r="T1033" s="162"/>
      <c r="AT1033" s="157" t="s">
        <v>179</v>
      </c>
      <c r="AU1033" s="157" t="s">
        <v>90</v>
      </c>
      <c r="AV1033" s="13" t="s">
        <v>90</v>
      </c>
      <c r="AW1033" s="13" t="s">
        <v>35</v>
      </c>
      <c r="AX1033" s="13" t="s">
        <v>74</v>
      </c>
      <c r="AY1033" s="157" t="s">
        <v>167</v>
      </c>
    </row>
    <row r="1034" spans="2:51" s="13" customFormat="1" ht="11.25">
      <c r="B1034" s="156"/>
      <c r="D1034" s="150" t="s">
        <v>179</v>
      </c>
      <c r="E1034" s="157" t="s">
        <v>19</v>
      </c>
      <c r="F1034" s="158" t="s">
        <v>1630</v>
      </c>
      <c r="H1034" s="159">
        <v>27.824</v>
      </c>
      <c r="I1034" s="160"/>
      <c r="L1034" s="156"/>
      <c r="M1034" s="161"/>
      <c r="T1034" s="162"/>
      <c r="AT1034" s="157" t="s">
        <v>179</v>
      </c>
      <c r="AU1034" s="157" t="s">
        <v>90</v>
      </c>
      <c r="AV1034" s="13" t="s">
        <v>90</v>
      </c>
      <c r="AW1034" s="13" t="s">
        <v>35</v>
      </c>
      <c r="AX1034" s="13" t="s">
        <v>74</v>
      </c>
      <c r="AY1034" s="157" t="s">
        <v>167</v>
      </c>
    </row>
    <row r="1035" spans="2:51" s="15" customFormat="1" ht="11.25">
      <c r="B1035" s="173"/>
      <c r="D1035" s="150" t="s">
        <v>179</v>
      </c>
      <c r="E1035" s="174" t="s">
        <v>19</v>
      </c>
      <c r="F1035" s="175" t="s">
        <v>536</v>
      </c>
      <c r="H1035" s="176">
        <v>3310.133</v>
      </c>
      <c r="I1035" s="177"/>
      <c r="L1035" s="173"/>
      <c r="M1035" s="178"/>
      <c r="T1035" s="179"/>
      <c r="AT1035" s="174" t="s">
        <v>179</v>
      </c>
      <c r="AU1035" s="174" t="s">
        <v>90</v>
      </c>
      <c r="AV1035" s="15" t="s">
        <v>103</v>
      </c>
      <c r="AW1035" s="15" t="s">
        <v>35</v>
      </c>
      <c r="AX1035" s="15" t="s">
        <v>74</v>
      </c>
      <c r="AY1035" s="174" t="s">
        <v>167</v>
      </c>
    </row>
    <row r="1036" spans="2:51" s="13" customFormat="1" ht="11.25">
      <c r="B1036" s="156"/>
      <c r="D1036" s="150" t="s">
        <v>179</v>
      </c>
      <c r="E1036" s="157" t="s">
        <v>19</v>
      </c>
      <c r="F1036" s="158" t="s">
        <v>1631</v>
      </c>
      <c r="H1036" s="159">
        <v>-333.335</v>
      </c>
      <c r="I1036" s="160"/>
      <c r="L1036" s="156"/>
      <c r="M1036" s="161"/>
      <c r="T1036" s="162"/>
      <c r="AT1036" s="157" t="s">
        <v>179</v>
      </c>
      <c r="AU1036" s="157" t="s">
        <v>90</v>
      </c>
      <c r="AV1036" s="13" t="s">
        <v>90</v>
      </c>
      <c r="AW1036" s="13" t="s">
        <v>35</v>
      </c>
      <c r="AX1036" s="13" t="s">
        <v>74</v>
      </c>
      <c r="AY1036" s="157" t="s">
        <v>167</v>
      </c>
    </row>
    <row r="1037" spans="2:51" s="14" customFormat="1" ht="11.25">
      <c r="B1037" s="163"/>
      <c r="D1037" s="150" t="s">
        <v>179</v>
      </c>
      <c r="E1037" s="164" t="s">
        <v>19</v>
      </c>
      <c r="F1037" s="165" t="s">
        <v>200</v>
      </c>
      <c r="H1037" s="166">
        <v>2976.798</v>
      </c>
      <c r="I1037" s="167"/>
      <c r="L1037" s="163"/>
      <c r="M1037" s="168"/>
      <c r="T1037" s="169"/>
      <c r="AT1037" s="164" t="s">
        <v>179</v>
      </c>
      <c r="AU1037" s="164" t="s">
        <v>90</v>
      </c>
      <c r="AV1037" s="14" t="s">
        <v>175</v>
      </c>
      <c r="AW1037" s="14" t="s">
        <v>35</v>
      </c>
      <c r="AX1037" s="14" t="s">
        <v>82</v>
      </c>
      <c r="AY1037" s="164" t="s">
        <v>167</v>
      </c>
    </row>
    <row r="1038" spans="2:65" s="1" customFormat="1" ht="24.2" customHeight="1">
      <c r="B1038" s="33"/>
      <c r="C1038" s="132" t="s">
        <v>1632</v>
      </c>
      <c r="D1038" s="132" t="s">
        <v>170</v>
      </c>
      <c r="E1038" s="133" t="s">
        <v>1633</v>
      </c>
      <c r="F1038" s="134" t="s">
        <v>1634</v>
      </c>
      <c r="G1038" s="135" t="s">
        <v>173</v>
      </c>
      <c r="H1038" s="136">
        <v>2976.798</v>
      </c>
      <c r="I1038" s="137"/>
      <c r="J1038" s="138">
        <f>ROUND(I1038*H1038,2)</f>
        <v>0</v>
      </c>
      <c r="K1038" s="134" t="s">
        <v>174</v>
      </c>
      <c r="L1038" s="33"/>
      <c r="M1038" s="139" t="s">
        <v>19</v>
      </c>
      <c r="N1038" s="140" t="s">
        <v>46</v>
      </c>
      <c r="P1038" s="141">
        <f>O1038*H1038</f>
        <v>0</v>
      </c>
      <c r="Q1038" s="141">
        <v>0.00026</v>
      </c>
      <c r="R1038" s="141">
        <f>Q1038*H1038</f>
        <v>0.7739674799999998</v>
      </c>
      <c r="S1038" s="141">
        <v>0</v>
      </c>
      <c r="T1038" s="142">
        <f>S1038*H1038</f>
        <v>0</v>
      </c>
      <c r="AR1038" s="143" t="s">
        <v>309</v>
      </c>
      <c r="AT1038" s="143" t="s">
        <v>170</v>
      </c>
      <c r="AU1038" s="143" t="s">
        <v>90</v>
      </c>
      <c r="AY1038" s="18" t="s">
        <v>167</v>
      </c>
      <c r="BE1038" s="144">
        <f>IF(N1038="základní",J1038,0)</f>
        <v>0</v>
      </c>
      <c r="BF1038" s="144">
        <f>IF(N1038="snížená",J1038,0)</f>
        <v>0</v>
      </c>
      <c r="BG1038" s="144">
        <f>IF(N1038="zákl. přenesená",J1038,0)</f>
        <v>0</v>
      </c>
      <c r="BH1038" s="144">
        <f>IF(N1038="sníž. přenesená",J1038,0)</f>
        <v>0</v>
      </c>
      <c r="BI1038" s="144">
        <f>IF(N1038="nulová",J1038,0)</f>
        <v>0</v>
      </c>
      <c r="BJ1038" s="18" t="s">
        <v>90</v>
      </c>
      <c r="BK1038" s="144">
        <f>ROUND(I1038*H1038,2)</f>
        <v>0</v>
      </c>
      <c r="BL1038" s="18" t="s">
        <v>309</v>
      </c>
      <c r="BM1038" s="143" t="s">
        <v>1635</v>
      </c>
    </row>
    <row r="1039" spans="2:47" s="1" customFormat="1" ht="11.25">
      <c r="B1039" s="33"/>
      <c r="D1039" s="145" t="s">
        <v>177</v>
      </c>
      <c r="F1039" s="146" t="s">
        <v>1636</v>
      </c>
      <c r="I1039" s="147"/>
      <c r="L1039" s="33"/>
      <c r="M1039" s="148"/>
      <c r="T1039" s="54"/>
      <c r="AT1039" s="18" t="s">
        <v>177</v>
      </c>
      <c r="AU1039" s="18" t="s">
        <v>90</v>
      </c>
    </row>
    <row r="1040" spans="2:65" s="1" customFormat="1" ht="16.5" customHeight="1">
      <c r="B1040" s="33"/>
      <c r="C1040" s="132" t="s">
        <v>1637</v>
      </c>
      <c r="D1040" s="132" t="s">
        <v>170</v>
      </c>
      <c r="E1040" s="133" t="s">
        <v>1638</v>
      </c>
      <c r="F1040" s="134" t="s">
        <v>1639</v>
      </c>
      <c r="G1040" s="135" t="s">
        <v>173</v>
      </c>
      <c r="H1040" s="136">
        <v>113.76</v>
      </c>
      <c r="I1040" s="137"/>
      <c r="J1040" s="138">
        <f>ROUND(I1040*H1040,2)</f>
        <v>0</v>
      </c>
      <c r="K1040" s="134" t="s">
        <v>19</v>
      </c>
      <c r="L1040" s="33"/>
      <c r="M1040" s="139" t="s">
        <v>19</v>
      </c>
      <c r="N1040" s="140" t="s">
        <v>46</v>
      </c>
      <c r="P1040" s="141">
        <f>O1040*H1040</f>
        <v>0</v>
      </c>
      <c r="Q1040" s="141">
        <v>0.00026</v>
      </c>
      <c r="R1040" s="141">
        <f>Q1040*H1040</f>
        <v>0.0295776</v>
      </c>
      <c r="S1040" s="141">
        <v>0</v>
      </c>
      <c r="T1040" s="142">
        <f>S1040*H1040</f>
        <v>0</v>
      </c>
      <c r="AR1040" s="143" t="s">
        <v>309</v>
      </c>
      <c r="AT1040" s="143" t="s">
        <v>170</v>
      </c>
      <c r="AU1040" s="143" t="s">
        <v>90</v>
      </c>
      <c r="AY1040" s="18" t="s">
        <v>167</v>
      </c>
      <c r="BE1040" s="144">
        <f>IF(N1040="základní",J1040,0)</f>
        <v>0</v>
      </c>
      <c r="BF1040" s="144">
        <f>IF(N1040="snížená",J1040,0)</f>
        <v>0</v>
      </c>
      <c r="BG1040" s="144">
        <f>IF(N1040="zákl. přenesená",J1040,0)</f>
        <v>0</v>
      </c>
      <c r="BH1040" s="144">
        <f>IF(N1040="sníž. přenesená",J1040,0)</f>
        <v>0</v>
      </c>
      <c r="BI1040" s="144">
        <f>IF(N1040="nulová",J1040,0)</f>
        <v>0</v>
      </c>
      <c r="BJ1040" s="18" t="s">
        <v>90</v>
      </c>
      <c r="BK1040" s="144">
        <f>ROUND(I1040*H1040,2)</f>
        <v>0</v>
      </c>
      <c r="BL1040" s="18" t="s">
        <v>309</v>
      </c>
      <c r="BM1040" s="143" t="s">
        <v>1640</v>
      </c>
    </row>
    <row r="1041" spans="2:51" s="12" customFormat="1" ht="11.25">
      <c r="B1041" s="149"/>
      <c r="D1041" s="150" t="s">
        <v>179</v>
      </c>
      <c r="E1041" s="151" t="s">
        <v>19</v>
      </c>
      <c r="F1041" s="152" t="s">
        <v>1571</v>
      </c>
      <c r="H1041" s="151" t="s">
        <v>19</v>
      </c>
      <c r="I1041" s="153"/>
      <c r="L1041" s="149"/>
      <c r="M1041" s="154"/>
      <c r="T1041" s="155"/>
      <c r="AT1041" s="151" t="s">
        <v>179</v>
      </c>
      <c r="AU1041" s="151" t="s">
        <v>90</v>
      </c>
      <c r="AV1041" s="12" t="s">
        <v>82</v>
      </c>
      <c r="AW1041" s="12" t="s">
        <v>35</v>
      </c>
      <c r="AX1041" s="12" t="s">
        <v>74</v>
      </c>
      <c r="AY1041" s="151" t="s">
        <v>167</v>
      </c>
    </row>
    <row r="1042" spans="2:51" s="13" customFormat="1" ht="11.25">
      <c r="B1042" s="156"/>
      <c r="D1042" s="150" t="s">
        <v>179</v>
      </c>
      <c r="E1042" s="157" t="s">
        <v>19</v>
      </c>
      <c r="F1042" s="158" t="s">
        <v>1641</v>
      </c>
      <c r="H1042" s="159">
        <v>4.56</v>
      </c>
      <c r="I1042" s="160"/>
      <c r="L1042" s="156"/>
      <c r="M1042" s="161"/>
      <c r="T1042" s="162"/>
      <c r="AT1042" s="157" t="s">
        <v>179</v>
      </c>
      <c r="AU1042" s="157" t="s">
        <v>90</v>
      </c>
      <c r="AV1042" s="13" t="s">
        <v>90</v>
      </c>
      <c r="AW1042" s="13" t="s">
        <v>35</v>
      </c>
      <c r="AX1042" s="13" t="s">
        <v>74</v>
      </c>
      <c r="AY1042" s="157" t="s">
        <v>167</v>
      </c>
    </row>
    <row r="1043" spans="2:51" s="13" customFormat="1" ht="11.25">
      <c r="B1043" s="156"/>
      <c r="D1043" s="150" t="s">
        <v>179</v>
      </c>
      <c r="E1043" s="157" t="s">
        <v>19</v>
      </c>
      <c r="F1043" s="158" t="s">
        <v>1642</v>
      </c>
      <c r="H1043" s="159">
        <v>5.04</v>
      </c>
      <c r="I1043" s="160"/>
      <c r="L1043" s="156"/>
      <c r="M1043" s="161"/>
      <c r="T1043" s="162"/>
      <c r="AT1043" s="157" t="s">
        <v>179</v>
      </c>
      <c r="AU1043" s="157" t="s">
        <v>90</v>
      </c>
      <c r="AV1043" s="13" t="s">
        <v>90</v>
      </c>
      <c r="AW1043" s="13" t="s">
        <v>35</v>
      </c>
      <c r="AX1043" s="13" t="s">
        <v>74</v>
      </c>
      <c r="AY1043" s="157" t="s">
        <v>167</v>
      </c>
    </row>
    <row r="1044" spans="2:51" s="13" customFormat="1" ht="11.25">
      <c r="B1044" s="156"/>
      <c r="D1044" s="150" t="s">
        <v>179</v>
      </c>
      <c r="E1044" s="157" t="s">
        <v>19</v>
      </c>
      <c r="F1044" s="158" t="s">
        <v>1643</v>
      </c>
      <c r="H1044" s="159">
        <v>4.74</v>
      </c>
      <c r="I1044" s="160"/>
      <c r="L1044" s="156"/>
      <c r="M1044" s="161"/>
      <c r="T1044" s="162"/>
      <c r="AT1044" s="157" t="s">
        <v>179</v>
      </c>
      <c r="AU1044" s="157" t="s">
        <v>90</v>
      </c>
      <c r="AV1044" s="13" t="s">
        <v>90</v>
      </c>
      <c r="AW1044" s="13" t="s">
        <v>35</v>
      </c>
      <c r="AX1044" s="13" t="s">
        <v>74</v>
      </c>
      <c r="AY1044" s="157" t="s">
        <v>167</v>
      </c>
    </row>
    <row r="1045" spans="2:51" s="13" customFormat="1" ht="11.25">
      <c r="B1045" s="156"/>
      <c r="D1045" s="150" t="s">
        <v>179</v>
      </c>
      <c r="E1045" s="157" t="s">
        <v>19</v>
      </c>
      <c r="F1045" s="158" t="s">
        <v>1644</v>
      </c>
      <c r="H1045" s="159">
        <v>4.26</v>
      </c>
      <c r="I1045" s="160"/>
      <c r="L1045" s="156"/>
      <c r="M1045" s="161"/>
      <c r="T1045" s="162"/>
      <c r="AT1045" s="157" t="s">
        <v>179</v>
      </c>
      <c r="AU1045" s="157" t="s">
        <v>90</v>
      </c>
      <c r="AV1045" s="13" t="s">
        <v>90</v>
      </c>
      <c r="AW1045" s="13" t="s">
        <v>35</v>
      </c>
      <c r="AX1045" s="13" t="s">
        <v>74</v>
      </c>
      <c r="AY1045" s="157" t="s">
        <v>167</v>
      </c>
    </row>
    <row r="1046" spans="2:51" s="13" customFormat="1" ht="11.25">
      <c r="B1046" s="156"/>
      <c r="D1046" s="150" t="s">
        <v>179</v>
      </c>
      <c r="E1046" s="157" t="s">
        <v>19</v>
      </c>
      <c r="F1046" s="158" t="s">
        <v>1645</v>
      </c>
      <c r="H1046" s="159">
        <v>4.26</v>
      </c>
      <c r="I1046" s="160"/>
      <c r="L1046" s="156"/>
      <c r="M1046" s="161"/>
      <c r="T1046" s="162"/>
      <c r="AT1046" s="157" t="s">
        <v>179</v>
      </c>
      <c r="AU1046" s="157" t="s">
        <v>90</v>
      </c>
      <c r="AV1046" s="13" t="s">
        <v>90</v>
      </c>
      <c r="AW1046" s="13" t="s">
        <v>35</v>
      </c>
      <c r="AX1046" s="13" t="s">
        <v>74</v>
      </c>
      <c r="AY1046" s="157" t="s">
        <v>167</v>
      </c>
    </row>
    <row r="1047" spans="2:51" s="13" customFormat="1" ht="11.25">
      <c r="B1047" s="156"/>
      <c r="D1047" s="150" t="s">
        <v>179</v>
      </c>
      <c r="E1047" s="157" t="s">
        <v>19</v>
      </c>
      <c r="F1047" s="158" t="s">
        <v>1646</v>
      </c>
      <c r="H1047" s="159">
        <v>4.38</v>
      </c>
      <c r="I1047" s="160"/>
      <c r="L1047" s="156"/>
      <c r="M1047" s="161"/>
      <c r="T1047" s="162"/>
      <c r="AT1047" s="157" t="s">
        <v>179</v>
      </c>
      <c r="AU1047" s="157" t="s">
        <v>90</v>
      </c>
      <c r="AV1047" s="13" t="s">
        <v>90</v>
      </c>
      <c r="AW1047" s="13" t="s">
        <v>35</v>
      </c>
      <c r="AX1047" s="13" t="s">
        <v>74</v>
      </c>
      <c r="AY1047" s="157" t="s">
        <v>167</v>
      </c>
    </row>
    <row r="1048" spans="2:51" s="13" customFormat="1" ht="11.25">
      <c r="B1048" s="156"/>
      <c r="D1048" s="150" t="s">
        <v>179</v>
      </c>
      <c r="E1048" s="157" t="s">
        <v>19</v>
      </c>
      <c r="F1048" s="158" t="s">
        <v>1647</v>
      </c>
      <c r="H1048" s="159">
        <v>4.86</v>
      </c>
      <c r="I1048" s="160"/>
      <c r="L1048" s="156"/>
      <c r="M1048" s="161"/>
      <c r="T1048" s="162"/>
      <c r="AT1048" s="157" t="s">
        <v>179</v>
      </c>
      <c r="AU1048" s="157" t="s">
        <v>90</v>
      </c>
      <c r="AV1048" s="13" t="s">
        <v>90</v>
      </c>
      <c r="AW1048" s="13" t="s">
        <v>35</v>
      </c>
      <c r="AX1048" s="13" t="s">
        <v>74</v>
      </c>
      <c r="AY1048" s="157" t="s">
        <v>167</v>
      </c>
    </row>
    <row r="1049" spans="2:51" s="13" customFormat="1" ht="11.25">
      <c r="B1049" s="156"/>
      <c r="D1049" s="150" t="s">
        <v>179</v>
      </c>
      <c r="E1049" s="157" t="s">
        <v>19</v>
      </c>
      <c r="F1049" s="158" t="s">
        <v>1648</v>
      </c>
      <c r="H1049" s="159">
        <v>4.14</v>
      </c>
      <c r="I1049" s="160"/>
      <c r="L1049" s="156"/>
      <c r="M1049" s="161"/>
      <c r="T1049" s="162"/>
      <c r="AT1049" s="157" t="s">
        <v>179</v>
      </c>
      <c r="AU1049" s="157" t="s">
        <v>90</v>
      </c>
      <c r="AV1049" s="13" t="s">
        <v>90</v>
      </c>
      <c r="AW1049" s="13" t="s">
        <v>35</v>
      </c>
      <c r="AX1049" s="13" t="s">
        <v>74</v>
      </c>
      <c r="AY1049" s="157" t="s">
        <v>167</v>
      </c>
    </row>
    <row r="1050" spans="2:51" s="13" customFormat="1" ht="11.25">
      <c r="B1050" s="156"/>
      <c r="D1050" s="150" t="s">
        <v>179</v>
      </c>
      <c r="E1050" s="157" t="s">
        <v>19</v>
      </c>
      <c r="F1050" s="158" t="s">
        <v>1649</v>
      </c>
      <c r="H1050" s="159">
        <v>4.38</v>
      </c>
      <c r="I1050" s="160"/>
      <c r="L1050" s="156"/>
      <c r="M1050" s="161"/>
      <c r="T1050" s="162"/>
      <c r="AT1050" s="157" t="s">
        <v>179</v>
      </c>
      <c r="AU1050" s="157" t="s">
        <v>90</v>
      </c>
      <c r="AV1050" s="13" t="s">
        <v>90</v>
      </c>
      <c r="AW1050" s="13" t="s">
        <v>35</v>
      </c>
      <c r="AX1050" s="13" t="s">
        <v>74</v>
      </c>
      <c r="AY1050" s="157" t="s">
        <v>167</v>
      </c>
    </row>
    <row r="1051" spans="2:51" s="13" customFormat="1" ht="11.25">
      <c r="B1051" s="156"/>
      <c r="D1051" s="150" t="s">
        <v>179</v>
      </c>
      <c r="E1051" s="157" t="s">
        <v>19</v>
      </c>
      <c r="F1051" s="158" t="s">
        <v>1650</v>
      </c>
      <c r="H1051" s="159">
        <v>3.96</v>
      </c>
      <c r="I1051" s="160"/>
      <c r="L1051" s="156"/>
      <c r="M1051" s="161"/>
      <c r="T1051" s="162"/>
      <c r="AT1051" s="157" t="s">
        <v>179</v>
      </c>
      <c r="AU1051" s="157" t="s">
        <v>90</v>
      </c>
      <c r="AV1051" s="13" t="s">
        <v>90</v>
      </c>
      <c r="AW1051" s="13" t="s">
        <v>35</v>
      </c>
      <c r="AX1051" s="13" t="s">
        <v>74</v>
      </c>
      <c r="AY1051" s="157" t="s">
        <v>167</v>
      </c>
    </row>
    <row r="1052" spans="2:51" s="13" customFormat="1" ht="11.25">
      <c r="B1052" s="156"/>
      <c r="D1052" s="150" t="s">
        <v>179</v>
      </c>
      <c r="E1052" s="157" t="s">
        <v>19</v>
      </c>
      <c r="F1052" s="158" t="s">
        <v>1651</v>
      </c>
      <c r="H1052" s="159">
        <v>3.84</v>
      </c>
      <c r="I1052" s="160"/>
      <c r="L1052" s="156"/>
      <c r="M1052" s="161"/>
      <c r="T1052" s="162"/>
      <c r="AT1052" s="157" t="s">
        <v>179</v>
      </c>
      <c r="AU1052" s="157" t="s">
        <v>90</v>
      </c>
      <c r="AV1052" s="13" t="s">
        <v>90</v>
      </c>
      <c r="AW1052" s="13" t="s">
        <v>35</v>
      </c>
      <c r="AX1052" s="13" t="s">
        <v>74</v>
      </c>
      <c r="AY1052" s="157" t="s">
        <v>167</v>
      </c>
    </row>
    <row r="1053" spans="2:51" s="13" customFormat="1" ht="11.25">
      <c r="B1053" s="156"/>
      <c r="D1053" s="150" t="s">
        <v>179</v>
      </c>
      <c r="E1053" s="157" t="s">
        <v>19</v>
      </c>
      <c r="F1053" s="158" t="s">
        <v>1652</v>
      </c>
      <c r="H1053" s="159">
        <v>4.26</v>
      </c>
      <c r="I1053" s="160"/>
      <c r="L1053" s="156"/>
      <c r="M1053" s="161"/>
      <c r="T1053" s="162"/>
      <c r="AT1053" s="157" t="s">
        <v>179</v>
      </c>
      <c r="AU1053" s="157" t="s">
        <v>90</v>
      </c>
      <c r="AV1053" s="13" t="s">
        <v>90</v>
      </c>
      <c r="AW1053" s="13" t="s">
        <v>35</v>
      </c>
      <c r="AX1053" s="13" t="s">
        <v>74</v>
      </c>
      <c r="AY1053" s="157" t="s">
        <v>167</v>
      </c>
    </row>
    <row r="1054" spans="2:51" s="13" customFormat="1" ht="11.25">
      <c r="B1054" s="156"/>
      <c r="D1054" s="150" t="s">
        <v>179</v>
      </c>
      <c r="E1054" s="157" t="s">
        <v>19</v>
      </c>
      <c r="F1054" s="158" t="s">
        <v>1653</v>
      </c>
      <c r="H1054" s="159">
        <v>4.26</v>
      </c>
      <c r="I1054" s="160"/>
      <c r="L1054" s="156"/>
      <c r="M1054" s="161"/>
      <c r="T1054" s="162"/>
      <c r="AT1054" s="157" t="s">
        <v>179</v>
      </c>
      <c r="AU1054" s="157" t="s">
        <v>90</v>
      </c>
      <c r="AV1054" s="13" t="s">
        <v>90</v>
      </c>
      <c r="AW1054" s="13" t="s">
        <v>35</v>
      </c>
      <c r="AX1054" s="13" t="s">
        <v>74</v>
      </c>
      <c r="AY1054" s="157" t="s">
        <v>167</v>
      </c>
    </row>
    <row r="1055" spans="2:51" s="13" customFormat="1" ht="11.25">
      <c r="B1055" s="156"/>
      <c r="D1055" s="150" t="s">
        <v>179</v>
      </c>
      <c r="E1055" s="157" t="s">
        <v>19</v>
      </c>
      <c r="F1055" s="158" t="s">
        <v>1654</v>
      </c>
      <c r="H1055" s="159">
        <v>4.74</v>
      </c>
      <c r="I1055" s="160"/>
      <c r="L1055" s="156"/>
      <c r="M1055" s="161"/>
      <c r="T1055" s="162"/>
      <c r="AT1055" s="157" t="s">
        <v>179</v>
      </c>
      <c r="AU1055" s="157" t="s">
        <v>90</v>
      </c>
      <c r="AV1055" s="13" t="s">
        <v>90</v>
      </c>
      <c r="AW1055" s="13" t="s">
        <v>35</v>
      </c>
      <c r="AX1055" s="13" t="s">
        <v>74</v>
      </c>
      <c r="AY1055" s="157" t="s">
        <v>167</v>
      </c>
    </row>
    <row r="1056" spans="2:51" s="13" customFormat="1" ht="11.25">
      <c r="B1056" s="156"/>
      <c r="D1056" s="150" t="s">
        <v>179</v>
      </c>
      <c r="E1056" s="157" t="s">
        <v>19</v>
      </c>
      <c r="F1056" s="158" t="s">
        <v>1655</v>
      </c>
      <c r="H1056" s="159">
        <v>5.04</v>
      </c>
      <c r="I1056" s="160"/>
      <c r="L1056" s="156"/>
      <c r="M1056" s="161"/>
      <c r="T1056" s="162"/>
      <c r="AT1056" s="157" t="s">
        <v>179</v>
      </c>
      <c r="AU1056" s="157" t="s">
        <v>90</v>
      </c>
      <c r="AV1056" s="13" t="s">
        <v>90</v>
      </c>
      <c r="AW1056" s="13" t="s">
        <v>35</v>
      </c>
      <c r="AX1056" s="13" t="s">
        <v>74</v>
      </c>
      <c r="AY1056" s="157" t="s">
        <v>167</v>
      </c>
    </row>
    <row r="1057" spans="2:51" s="13" customFormat="1" ht="11.25">
      <c r="B1057" s="156"/>
      <c r="D1057" s="150" t="s">
        <v>179</v>
      </c>
      <c r="E1057" s="157" t="s">
        <v>19</v>
      </c>
      <c r="F1057" s="158" t="s">
        <v>1656</v>
      </c>
      <c r="H1057" s="159">
        <v>4.56</v>
      </c>
      <c r="I1057" s="160"/>
      <c r="L1057" s="156"/>
      <c r="M1057" s="161"/>
      <c r="T1057" s="162"/>
      <c r="AT1057" s="157" t="s">
        <v>179</v>
      </c>
      <c r="AU1057" s="157" t="s">
        <v>90</v>
      </c>
      <c r="AV1057" s="13" t="s">
        <v>90</v>
      </c>
      <c r="AW1057" s="13" t="s">
        <v>35</v>
      </c>
      <c r="AX1057" s="13" t="s">
        <v>74</v>
      </c>
      <c r="AY1057" s="157" t="s">
        <v>167</v>
      </c>
    </row>
    <row r="1058" spans="2:51" s="13" customFormat="1" ht="11.25">
      <c r="B1058" s="156"/>
      <c r="D1058" s="150" t="s">
        <v>179</v>
      </c>
      <c r="E1058" s="157" t="s">
        <v>19</v>
      </c>
      <c r="F1058" s="158" t="s">
        <v>1657</v>
      </c>
      <c r="H1058" s="159">
        <v>5.34</v>
      </c>
      <c r="I1058" s="160"/>
      <c r="L1058" s="156"/>
      <c r="M1058" s="161"/>
      <c r="T1058" s="162"/>
      <c r="AT1058" s="157" t="s">
        <v>179</v>
      </c>
      <c r="AU1058" s="157" t="s">
        <v>90</v>
      </c>
      <c r="AV1058" s="13" t="s">
        <v>90</v>
      </c>
      <c r="AW1058" s="13" t="s">
        <v>35</v>
      </c>
      <c r="AX1058" s="13" t="s">
        <v>74</v>
      </c>
      <c r="AY1058" s="157" t="s">
        <v>167</v>
      </c>
    </row>
    <row r="1059" spans="2:51" s="13" customFormat="1" ht="11.25">
      <c r="B1059" s="156"/>
      <c r="D1059" s="150" t="s">
        <v>179</v>
      </c>
      <c r="E1059" s="157" t="s">
        <v>19</v>
      </c>
      <c r="F1059" s="158" t="s">
        <v>1658</v>
      </c>
      <c r="H1059" s="159">
        <v>4.74</v>
      </c>
      <c r="I1059" s="160"/>
      <c r="L1059" s="156"/>
      <c r="M1059" s="161"/>
      <c r="T1059" s="162"/>
      <c r="AT1059" s="157" t="s">
        <v>179</v>
      </c>
      <c r="AU1059" s="157" t="s">
        <v>90</v>
      </c>
      <c r="AV1059" s="13" t="s">
        <v>90</v>
      </c>
      <c r="AW1059" s="13" t="s">
        <v>35</v>
      </c>
      <c r="AX1059" s="13" t="s">
        <v>74</v>
      </c>
      <c r="AY1059" s="157" t="s">
        <v>167</v>
      </c>
    </row>
    <row r="1060" spans="2:51" s="13" customFormat="1" ht="11.25">
      <c r="B1060" s="156"/>
      <c r="D1060" s="150" t="s">
        <v>179</v>
      </c>
      <c r="E1060" s="157" t="s">
        <v>19</v>
      </c>
      <c r="F1060" s="158" t="s">
        <v>1659</v>
      </c>
      <c r="H1060" s="159">
        <v>4.74</v>
      </c>
      <c r="I1060" s="160"/>
      <c r="L1060" s="156"/>
      <c r="M1060" s="161"/>
      <c r="T1060" s="162"/>
      <c r="AT1060" s="157" t="s">
        <v>179</v>
      </c>
      <c r="AU1060" s="157" t="s">
        <v>90</v>
      </c>
      <c r="AV1060" s="13" t="s">
        <v>90</v>
      </c>
      <c r="AW1060" s="13" t="s">
        <v>35</v>
      </c>
      <c r="AX1060" s="13" t="s">
        <v>74</v>
      </c>
      <c r="AY1060" s="157" t="s">
        <v>167</v>
      </c>
    </row>
    <row r="1061" spans="2:51" s="15" customFormat="1" ht="11.25">
      <c r="B1061" s="173"/>
      <c r="D1061" s="150" t="s">
        <v>179</v>
      </c>
      <c r="E1061" s="174" t="s">
        <v>19</v>
      </c>
      <c r="F1061" s="175" t="s">
        <v>536</v>
      </c>
      <c r="H1061" s="176">
        <v>86.1</v>
      </c>
      <c r="I1061" s="177"/>
      <c r="L1061" s="173"/>
      <c r="M1061" s="178"/>
      <c r="T1061" s="179"/>
      <c r="AT1061" s="174" t="s">
        <v>179</v>
      </c>
      <c r="AU1061" s="174" t="s">
        <v>90</v>
      </c>
      <c r="AV1061" s="15" t="s">
        <v>103</v>
      </c>
      <c r="AW1061" s="15" t="s">
        <v>35</v>
      </c>
      <c r="AX1061" s="15" t="s">
        <v>74</v>
      </c>
      <c r="AY1061" s="174" t="s">
        <v>167</v>
      </c>
    </row>
    <row r="1062" spans="2:51" s="12" customFormat="1" ht="11.25">
      <c r="B1062" s="149"/>
      <c r="D1062" s="150" t="s">
        <v>179</v>
      </c>
      <c r="E1062" s="151" t="s">
        <v>19</v>
      </c>
      <c r="F1062" s="152" t="s">
        <v>1591</v>
      </c>
      <c r="H1062" s="151" t="s">
        <v>19</v>
      </c>
      <c r="I1062" s="153"/>
      <c r="L1062" s="149"/>
      <c r="M1062" s="154"/>
      <c r="T1062" s="155"/>
      <c r="AT1062" s="151" t="s">
        <v>179</v>
      </c>
      <c r="AU1062" s="151" t="s">
        <v>90</v>
      </c>
      <c r="AV1062" s="12" t="s">
        <v>82</v>
      </c>
      <c r="AW1062" s="12" t="s">
        <v>35</v>
      </c>
      <c r="AX1062" s="12" t="s">
        <v>74</v>
      </c>
      <c r="AY1062" s="151" t="s">
        <v>167</v>
      </c>
    </row>
    <row r="1063" spans="2:51" s="13" customFormat="1" ht="11.25">
      <c r="B1063" s="156"/>
      <c r="D1063" s="150" t="s">
        <v>179</v>
      </c>
      <c r="E1063" s="157" t="s">
        <v>19</v>
      </c>
      <c r="F1063" s="158" t="s">
        <v>1660</v>
      </c>
      <c r="H1063" s="159">
        <v>3</v>
      </c>
      <c r="I1063" s="160"/>
      <c r="L1063" s="156"/>
      <c r="M1063" s="161"/>
      <c r="T1063" s="162"/>
      <c r="AT1063" s="157" t="s">
        <v>179</v>
      </c>
      <c r="AU1063" s="157" t="s">
        <v>90</v>
      </c>
      <c r="AV1063" s="13" t="s">
        <v>90</v>
      </c>
      <c r="AW1063" s="13" t="s">
        <v>35</v>
      </c>
      <c r="AX1063" s="13" t="s">
        <v>74</v>
      </c>
      <c r="AY1063" s="157" t="s">
        <v>167</v>
      </c>
    </row>
    <row r="1064" spans="2:51" s="13" customFormat="1" ht="11.25">
      <c r="B1064" s="156"/>
      <c r="D1064" s="150" t="s">
        <v>179</v>
      </c>
      <c r="E1064" s="157" t="s">
        <v>19</v>
      </c>
      <c r="F1064" s="158" t="s">
        <v>1661</v>
      </c>
      <c r="H1064" s="159">
        <v>3</v>
      </c>
      <c r="I1064" s="160"/>
      <c r="L1064" s="156"/>
      <c r="M1064" s="161"/>
      <c r="T1064" s="162"/>
      <c r="AT1064" s="157" t="s">
        <v>179</v>
      </c>
      <c r="AU1064" s="157" t="s">
        <v>90</v>
      </c>
      <c r="AV1064" s="13" t="s">
        <v>90</v>
      </c>
      <c r="AW1064" s="13" t="s">
        <v>35</v>
      </c>
      <c r="AX1064" s="13" t="s">
        <v>74</v>
      </c>
      <c r="AY1064" s="157" t="s">
        <v>167</v>
      </c>
    </row>
    <row r="1065" spans="2:51" s="15" customFormat="1" ht="11.25">
      <c r="B1065" s="173"/>
      <c r="D1065" s="150" t="s">
        <v>179</v>
      </c>
      <c r="E1065" s="174" t="s">
        <v>19</v>
      </c>
      <c r="F1065" s="175" t="s">
        <v>536</v>
      </c>
      <c r="H1065" s="176">
        <v>6</v>
      </c>
      <c r="I1065" s="177"/>
      <c r="L1065" s="173"/>
      <c r="M1065" s="178"/>
      <c r="T1065" s="179"/>
      <c r="AT1065" s="174" t="s">
        <v>179</v>
      </c>
      <c r="AU1065" s="174" t="s">
        <v>90</v>
      </c>
      <c r="AV1065" s="15" t="s">
        <v>103</v>
      </c>
      <c r="AW1065" s="15" t="s">
        <v>35</v>
      </c>
      <c r="AX1065" s="15" t="s">
        <v>74</v>
      </c>
      <c r="AY1065" s="174" t="s">
        <v>167</v>
      </c>
    </row>
    <row r="1066" spans="2:51" s="12" customFormat="1" ht="11.25">
      <c r="B1066" s="149"/>
      <c r="D1066" s="150" t="s">
        <v>179</v>
      </c>
      <c r="E1066" s="151" t="s">
        <v>19</v>
      </c>
      <c r="F1066" s="152" t="s">
        <v>1594</v>
      </c>
      <c r="H1066" s="151" t="s">
        <v>19</v>
      </c>
      <c r="I1066" s="153"/>
      <c r="L1066" s="149"/>
      <c r="M1066" s="154"/>
      <c r="T1066" s="155"/>
      <c r="AT1066" s="151" t="s">
        <v>179</v>
      </c>
      <c r="AU1066" s="151" t="s">
        <v>90</v>
      </c>
      <c r="AV1066" s="12" t="s">
        <v>82</v>
      </c>
      <c r="AW1066" s="12" t="s">
        <v>35</v>
      </c>
      <c r="AX1066" s="12" t="s">
        <v>74</v>
      </c>
      <c r="AY1066" s="151" t="s">
        <v>167</v>
      </c>
    </row>
    <row r="1067" spans="2:51" s="13" customFormat="1" ht="11.25">
      <c r="B1067" s="156"/>
      <c r="D1067" s="150" t="s">
        <v>179</v>
      </c>
      <c r="E1067" s="157" t="s">
        <v>19</v>
      </c>
      <c r="F1067" s="158" t="s">
        <v>1662</v>
      </c>
      <c r="H1067" s="159">
        <v>8.55</v>
      </c>
      <c r="I1067" s="160"/>
      <c r="L1067" s="156"/>
      <c r="M1067" s="161"/>
      <c r="T1067" s="162"/>
      <c r="AT1067" s="157" t="s">
        <v>179</v>
      </c>
      <c r="AU1067" s="157" t="s">
        <v>90</v>
      </c>
      <c r="AV1067" s="13" t="s">
        <v>90</v>
      </c>
      <c r="AW1067" s="13" t="s">
        <v>35</v>
      </c>
      <c r="AX1067" s="13" t="s">
        <v>74</v>
      </c>
      <c r="AY1067" s="157" t="s">
        <v>167</v>
      </c>
    </row>
    <row r="1068" spans="2:51" s="13" customFormat="1" ht="11.25">
      <c r="B1068" s="156"/>
      <c r="D1068" s="150" t="s">
        <v>179</v>
      </c>
      <c r="E1068" s="157" t="s">
        <v>19</v>
      </c>
      <c r="F1068" s="158" t="s">
        <v>1663</v>
      </c>
      <c r="H1068" s="159">
        <v>13.11</v>
      </c>
      <c r="I1068" s="160"/>
      <c r="L1068" s="156"/>
      <c r="M1068" s="161"/>
      <c r="T1068" s="162"/>
      <c r="AT1068" s="157" t="s">
        <v>179</v>
      </c>
      <c r="AU1068" s="157" t="s">
        <v>90</v>
      </c>
      <c r="AV1068" s="13" t="s">
        <v>90</v>
      </c>
      <c r="AW1068" s="13" t="s">
        <v>35</v>
      </c>
      <c r="AX1068" s="13" t="s">
        <v>74</v>
      </c>
      <c r="AY1068" s="157" t="s">
        <v>167</v>
      </c>
    </row>
    <row r="1069" spans="2:51" s="15" customFormat="1" ht="11.25">
      <c r="B1069" s="173"/>
      <c r="D1069" s="150" t="s">
        <v>179</v>
      </c>
      <c r="E1069" s="174" t="s">
        <v>19</v>
      </c>
      <c r="F1069" s="175" t="s">
        <v>536</v>
      </c>
      <c r="H1069" s="176">
        <v>21.66</v>
      </c>
      <c r="I1069" s="177"/>
      <c r="L1069" s="173"/>
      <c r="M1069" s="178"/>
      <c r="T1069" s="179"/>
      <c r="AT1069" s="174" t="s">
        <v>179</v>
      </c>
      <c r="AU1069" s="174" t="s">
        <v>90</v>
      </c>
      <c r="AV1069" s="15" t="s">
        <v>103</v>
      </c>
      <c r="AW1069" s="15" t="s">
        <v>35</v>
      </c>
      <c r="AX1069" s="15" t="s">
        <v>74</v>
      </c>
      <c r="AY1069" s="174" t="s">
        <v>167</v>
      </c>
    </row>
    <row r="1070" spans="2:51" s="14" customFormat="1" ht="11.25">
      <c r="B1070" s="163"/>
      <c r="D1070" s="150" t="s">
        <v>179</v>
      </c>
      <c r="E1070" s="164" t="s">
        <v>19</v>
      </c>
      <c r="F1070" s="165" t="s">
        <v>200</v>
      </c>
      <c r="H1070" s="166">
        <v>113.75999999999999</v>
      </c>
      <c r="I1070" s="167"/>
      <c r="L1070" s="163"/>
      <c r="M1070" s="170"/>
      <c r="N1070" s="171"/>
      <c r="O1070" s="171"/>
      <c r="P1070" s="171"/>
      <c r="Q1070" s="171"/>
      <c r="R1070" s="171"/>
      <c r="S1070" s="171"/>
      <c r="T1070" s="172"/>
      <c r="AT1070" s="164" t="s">
        <v>179</v>
      </c>
      <c r="AU1070" s="164" t="s">
        <v>90</v>
      </c>
      <c r="AV1070" s="14" t="s">
        <v>175</v>
      </c>
      <c r="AW1070" s="14" t="s">
        <v>35</v>
      </c>
      <c r="AX1070" s="14" t="s">
        <v>82</v>
      </c>
      <c r="AY1070" s="164" t="s">
        <v>167</v>
      </c>
    </row>
    <row r="1071" spans="2:12" s="1" customFormat="1" ht="6.95" customHeight="1">
      <c r="B1071" s="42"/>
      <c r="C1071" s="43"/>
      <c r="D1071" s="43"/>
      <c r="E1071" s="43"/>
      <c r="F1071" s="43"/>
      <c r="G1071" s="43"/>
      <c r="H1071" s="43"/>
      <c r="I1071" s="43"/>
      <c r="J1071" s="43"/>
      <c r="K1071" s="43"/>
      <c r="L1071" s="33"/>
    </row>
  </sheetData>
  <sheetProtection algorithmName="SHA-512" hashValue="0N2be7g1Qo2UXX4iOgm9HEGzoJE6FCSrqY+UCBZQ6IKxPmAu0V/pUYP5Iuy89rcZklfXj2PN5lwVnqa7PFDfyg==" saltValue="5iEhkOoUt50rO9jYv6k8ef2K/cBWEEluxJEvaIS0VDpTMNXjxN6aTZCQp9FaehvGfu+ZcMokXQhuSGhEqheV8A==" spinCount="100000" sheet="1" objects="1" scenarios="1" formatColumns="0" formatRows="0" autoFilter="0"/>
  <autoFilter ref="C103:K1070"/>
  <mergeCells count="12">
    <mergeCell ref="E96:H96"/>
    <mergeCell ref="L2:V2"/>
    <mergeCell ref="E50:H50"/>
    <mergeCell ref="E52:H52"/>
    <mergeCell ref="E54:H54"/>
    <mergeCell ref="E92:H92"/>
    <mergeCell ref="E94:H94"/>
    <mergeCell ref="E7:H7"/>
    <mergeCell ref="E9:H9"/>
    <mergeCell ref="E11:H11"/>
    <mergeCell ref="E20:H20"/>
    <mergeCell ref="E29:H29"/>
  </mergeCells>
  <hyperlinks>
    <hyperlink ref="F115" r:id="rId1" display="https://podminky.urs.cz/item/CS_URS_2023_02/389381001"/>
    <hyperlink ref="F121" r:id="rId2" display="https://podminky.urs.cz/item/CS_URS_2023_02/430321515"/>
    <hyperlink ref="F133" r:id="rId3" display="https://podminky.urs.cz/item/CS_URS_2023_02/430361821"/>
    <hyperlink ref="F139" r:id="rId4" display="https://podminky.urs.cz/item/CS_URS_2023_02/431351121"/>
    <hyperlink ref="F149" r:id="rId5" display="https://podminky.urs.cz/item/CS_URS_2023_02/431351122"/>
    <hyperlink ref="F151" r:id="rId6" display="https://podminky.urs.cz/item/CS_URS_2023_02/434351141"/>
    <hyperlink ref="F158" r:id="rId7" display="https://podminky.urs.cz/item/CS_URS_2023_02/434351142"/>
    <hyperlink ref="F161" r:id="rId8" display="https://podminky.urs.cz/item/CS_URS_2023_02/622221013"/>
    <hyperlink ref="F180" r:id="rId9" display="https://podminky.urs.cz/item/CS_URS_2023_02/622251105"/>
    <hyperlink ref="F182" r:id="rId10" display="https://podminky.urs.cz/item/CS_URS_2023_02/622252001"/>
    <hyperlink ref="F192" r:id="rId11" display="https://podminky.urs.cz/item/CS_URS_2023_02/622252002"/>
    <hyperlink ref="F201" r:id="rId12" display="https://podminky.urs.cz/item/CS_URS_2023_02/622143004"/>
    <hyperlink ref="F208" r:id="rId13" display="https://podminky.urs.cz/item/CS_URS_2023_02/622151031"/>
    <hyperlink ref="F222" r:id="rId14" display="https://podminky.urs.cz/item/CS_URS_2023_02/622531022"/>
    <hyperlink ref="F226" r:id="rId15" display="https://podminky.urs.cz/item/CS_URS_2023_02/629991012"/>
    <hyperlink ref="F239" r:id="rId16" display="https://podminky.urs.cz/item/CS_URS_2023_02/619991001"/>
    <hyperlink ref="F244" r:id="rId17" display="https://podminky.urs.cz/item/CS_URS_2023_02/631311114"/>
    <hyperlink ref="F251" r:id="rId18" display="https://podminky.urs.cz/item/CS_URS_2023_02/631319171"/>
    <hyperlink ref="F253" r:id="rId19" display="https://podminky.urs.cz/item/CS_URS_2023_02/631362021"/>
    <hyperlink ref="F283" r:id="rId20" display="https://podminky.urs.cz/item/CS_URS_2023_02/952901111"/>
    <hyperlink ref="F290" r:id="rId21" display="https://podminky.urs.cz/item/CS_URS_2023_02/998011002"/>
    <hyperlink ref="F294" r:id="rId22" display="https://podminky.urs.cz/item/CS_URS_2023_02/712311101"/>
    <hyperlink ref="F302" r:id="rId23" display="https://podminky.urs.cz/item/CS_URS_2023_02/712341559"/>
    <hyperlink ref="F310" r:id="rId24" display="https://podminky.urs.cz/item/CS_URS_2023_02/712391171"/>
    <hyperlink ref="F327" r:id="rId25" display="https://podminky.urs.cz/item/CS_URS_2023_02/712363115"/>
    <hyperlink ref="F341" r:id="rId26" display="https://podminky.urs.cz/item/CS_URS_2023_02/712363672"/>
    <hyperlink ref="F363" r:id="rId27" display="https://podminky.urs.cz/item/CS_URS_2023_02/712391172"/>
    <hyperlink ref="F372" r:id="rId28" display="https://podminky.urs.cz/item/CS_URS_2023_02/712332115"/>
    <hyperlink ref="F377" r:id="rId29" display="https://podminky.urs.cz/item/CS_URS_2023_02/712391382"/>
    <hyperlink ref="F384" r:id="rId30" display="https://podminky.urs.cz/item/CS_URS_2023_02/998712202"/>
    <hyperlink ref="F387" r:id="rId31" display="https://podminky.urs.cz/item/CS_URS_2023_02/713121111"/>
    <hyperlink ref="F396" r:id="rId32" display="https://podminky.urs.cz/item/CS_URS_2023_02/713191132"/>
    <hyperlink ref="F403" r:id="rId33" display="https://podminky.urs.cz/item/CS_URS_2023_02/713132311"/>
    <hyperlink ref="F441" r:id="rId34" display="https://podminky.urs.cz/item/CS_URS_2023_02/713132321"/>
    <hyperlink ref="F475" r:id="rId35" display="https://podminky.urs.cz/item/CS_URS_2023_02/713141311"/>
    <hyperlink ref="F485" r:id="rId36" display="https://podminky.urs.cz/item/CS_URS_2023_02/713141212"/>
    <hyperlink ref="F509" r:id="rId37" display="https://podminky.urs.cz/item/CS_URS_2023_02/713141396"/>
    <hyperlink ref="F516" r:id="rId38" display="https://podminky.urs.cz/item/CS_URS_2023_02/998713202"/>
    <hyperlink ref="F519" r:id="rId39" display="https://podminky.urs.cz/item/CS_URS_2023_02/751398021"/>
    <hyperlink ref="F525" r:id="rId40" display="https://podminky.urs.cz/item/CS_URS_2023_02/998751201"/>
    <hyperlink ref="F528" r:id="rId41" display="https://podminky.urs.cz/item/CS_URS_2023_02/762810027"/>
    <hyperlink ref="F542" r:id="rId42" display="https://podminky.urs.cz/item/CS_URS_2023_02/762361312"/>
    <hyperlink ref="F551" r:id="rId43" display="https://podminky.urs.cz/item/CS_URS_2023_02/998762202"/>
    <hyperlink ref="F554" r:id="rId44" display="https://podminky.urs.cz/item/CS_URS_2023_02/763111741"/>
    <hyperlink ref="F559" r:id="rId45" display="https://podminky.urs.cz/item/CS_URS_2023_02/763131751"/>
    <hyperlink ref="F569" r:id="rId46" display="https://podminky.urs.cz/item/CS_URS_2023_02/763221673"/>
    <hyperlink ref="F605" r:id="rId47" display="https://podminky.urs.cz/item/CS_URS_2023_02/763212142"/>
    <hyperlink ref="F611" r:id="rId48" display="https://podminky.urs.cz/item/CS_URS_2023_02/763112341"/>
    <hyperlink ref="F628" r:id="rId49" display="https://podminky.urs.cz/item/CS_URS_2023_02/763111311"/>
    <hyperlink ref="F635" r:id="rId50" display="https://podminky.urs.cz/item/CS_URS_2023_02/763121423"/>
    <hyperlink ref="F643" r:id="rId51" display="https://podminky.urs.cz/item/CS_URS_2023_02/763121445"/>
    <hyperlink ref="F650" r:id="rId52" display="https://podminky.urs.cz/item/CS_URS_2023_02/763182313"/>
    <hyperlink ref="F668" r:id="rId53" display="https://podminky.urs.cz/item/CS_URS_2023_02/763111713"/>
    <hyperlink ref="F675" r:id="rId54" display="https://podminky.urs.cz/item/CS_URS_2023_02/763121712"/>
    <hyperlink ref="F680" r:id="rId55" display="https://podminky.urs.cz/item/CS_URS_2023_02/763111714"/>
    <hyperlink ref="F687" r:id="rId56" display="https://podminky.urs.cz/item/CS_URS_2023_02/763181421"/>
    <hyperlink ref="F692" r:id="rId57" display="https://podminky.urs.cz/item/CS_URS_2023_02/763181411"/>
    <hyperlink ref="F705" r:id="rId58" display="https://podminky.urs.cz/item/CS_URS_2023_02/763135101"/>
    <hyperlink ref="F712" r:id="rId59" display="https://podminky.urs.cz/item/CS_URS_2023_02/763121715"/>
    <hyperlink ref="F717" r:id="rId60" display="https://podminky.urs.cz/item/CS_URS_2023_02/763131911"/>
    <hyperlink ref="F722" r:id="rId61" display="https://podminky.urs.cz/item/CS_URS_2023_02/763172452"/>
    <hyperlink ref="F731" r:id="rId62" display="https://podminky.urs.cz/item/CS_URS_2023_02/763111921"/>
    <hyperlink ref="F738" r:id="rId63" display="https://podminky.urs.cz/item/CS_URS_2023_02/763172322"/>
    <hyperlink ref="F747" r:id="rId64" display="https://podminky.urs.cz/item/CS_URS_2023_02/763172412"/>
    <hyperlink ref="F761" r:id="rId65" display="https://podminky.urs.cz/item/CS_URS_2023_02/998763402"/>
    <hyperlink ref="F775" r:id="rId66" display="https://podminky.urs.cz/item/CS_URS_2023_02/998764202"/>
    <hyperlink ref="F778" r:id="rId67" display="https://podminky.urs.cz/item/CS_URS_2023_02/766694116"/>
    <hyperlink ref="F829" r:id="rId68" display="https://podminky.urs.cz/item/CS_URS_2023_02/998766202"/>
    <hyperlink ref="F886" r:id="rId69" display="https://podminky.urs.cz/item/CS_URS_2023_02/767881161"/>
    <hyperlink ref="F904" r:id="rId70" display="https://podminky.urs.cz/item/CS_URS_2023_02/998767202"/>
    <hyperlink ref="F907" r:id="rId71" display="https://podminky.urs.cz/item/CS_URS_2023_02/771121011"/>
    <hyperlink ref="F914" r:id="rId72" display="https://podminky.urs.cz/item/CS_URS_2023_02/771274123"/>
    <hyperlink ref="F920" r:id="rId73" display="https://podminky.urs.cz/item/CS_URS_2023_02/771274232"/>
    <hyperlink ref="F946" r:id="rId74" display="https://podminky.urs.cz/item/CS_URS_2023_02/771591115"/>
    <hyperlink ref="F951" r:id="rId75" display="https://podminky.urs.cz/item/CS_URS_2023_02/771591112"/>
    <hyperlink ref="F956" r:id="rId76" display="https://podminky.urs.cz/item/CS_URS_2023_02/998771202"/>
    <hyperlink ref="F959" r:id="rId77" display="https://podminky.urs.cz/item/CS_URS_2023_02/776121321"/>
    <hyperlink ref="F963" r:id="rId78" display="https://podminky.urs.cz/item/CS_URS_2023_02/776141122"/>
    <hyperlink ref="F976" r:id="rId79" display="https://podminky.urs.cz/item/CS_URS_2023_02/998776202"/>
    <hyperlink ref="F979" r:id="rId80" display="https://podminky.urs.cz/item/CS_URS_2023_02/781121011"/>
    <hyperlink ref="F981" r:id="rId81" display="https://podminky.urs.cz/item/CS_URS_2023_02/781131112"/>
    <hyperlink ref="F1015" r:id="rId82" display="https://podminky.urs.cz/item/CS_URS_2023_02/781495115"/>
    <hyperlink ref="F1021" r:id="rId83" display="https://podminky.urs.cz/item/CS_URS_2023_02/998781202"/>
    <hyperlink ref="F1024" r:id="rId84" display="https://podminky.urs.cz/item/CS_URS_2023_02/784181101"/>
    <hyperlink ref="F1039" r:id="rId85" display="https://podminky.urs.cz/item/CS_URS_2023_02/7842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8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BM24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94</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 customHeight="1">
      <c r="B8" s="21"/>
      <c r="D8" s="28" t="s">
        <v>138</v>
      </c>
      <c r="L8" s="21"/>
    </row>
    <row r="9" spans="2:12" s="1" customFormat="1" ht="16.5" customHeight="1">
      <c r="B9" s="33"/>
      <c r="E9" s="325" t="s">
        <v>494</v>
      </c>
      <c r="F9" s="327"/>
      <c r="G9" s="327"/>
      <c r="H9" s="327"/>
      <c r="L9" s="33"/>
    </row>
    <row r="10" spans="2:12" s="1" customFormat="1" ht="12" customHeight="1">
      <c r="B10" s="33"/>
      <c r="D10" s="28" t="s">
        <v>495</v>
      </c>
      <c r="L10" s="33"/>
    </row>
    <row r="11" spans="2:12" s="1" customFormat="1" ht="16.5" customHeight="1">
      <c r="B11" s="33"/>
      <c r="E11" s="288" t="s">
        <v>1664</v>
      </c>
      <c r="F11" s="327"/>
      <c r="G11" s="327"/>
      <c r="H11" s="327"/>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50" t="str">
        <f>'Rekapitulace stavby'!AN8</f>
        <v>23. 11. 2023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19</v>
      </c>
      <c r="L17" s="33"/>
    </row>
    <row r="18" spans="2:12" s="1" customFormat="1" ht="6.95" customHeight="1">
      <c r="B18" s="33"/>
      <c r="L18" s="33"/>
    </row>
    <row r="19" spans="2:12" s="1" customFormat="1" ht="12" customHeight="1">
      <c r="B19" s="33"/>
      <c r="D19" s="28" t="s">
        <v>30</v>
      </c>
      <c r="I19" s="28" t="s">
        <v>26</v>
      </c>
      <c r="J19" s="29" t="str">
        <f>'Rekapitulace stavby'!AN13</f>
        <v>Vyplň údaj</v>
      </c>
      <c r="L19" s="33"/>
    </row>
    <row r="20" spans="2:12" s="1" customFormat="1" ht="18" customHeight="1">
      <c r="B20" s="33"/>
      <c r="E20" s="328" t="str">
        <f>'Rekapitulace stavby'!E14</f>
        <v>Vyplň údaj</v>
      </c>
      <c r="F20" s="294"/>
      <c r="G20" s="294"/>
      <c r="H20" s="294"/>
      <c r="I20" s="28" t="s">
        <v>29</v>
      </c>
      <c r="J20" s="29" t="str">
        <f>'Rekapitulace stavby'!AN14</f>
        <v>Vyplň údaj</v>
      </c>
      <c r="L20" s="33"/>
    </row>
    <row r="21" spans="2:12" s="1" customFormat="1" ht="6.95" customHeight="1">
      <c r="B21" s="33"/>
      <c r="L21" s="33"/>
    </row>
    <row r="22" spans="2:12" s="1" customFormat="1" ht="12" customHeight="1">
      <c r="B22" s="33"/>
      <c r="D22" s="28" t="s">
        <v>32</v>
      </c>
      <c r="I22" s="28" t="s">
        <v>26</v>
      </c>
      <c r="J22" s="26" t="s">
        <v>33</v>
      </c>
      <c r="L22" s="33"/>
    </row>
    <row r="23" spans="2:12" s="1" customFormat="1" ht="18" customHeight="1">
      <c r="B23" s="33"/>
      <c r="E23" s="26" t="s">
        <v>34</v>
      </c>
      <c r="I23" s="28" t="s">
        <v>29</v>
      </c>
      <c r="J23" s="26" t="s">
        <v>19</v>
      </c>
      <c r="L23" s="33"/>
    </row>
    <row r="24" spans="2:12" s="1" customFormat="1" ht="6.95" customHeight="1">
      <c r="B24" s="33"/>
      <c r="L24" s="33"/>
    </row>
    <row r="25" spans="2:12" s="1" customFormat="1" ht="12" customHeight="1">
      <c r="B25" s="33"/>
      <c r="D25" s="28" t="s">
        <v>36</v>
      </c>
      <c r="I25" s="28" t="s">
        <v>26</v>
      </c>
      <c r="J25" s="26" t="str">
        <f>IF('Rekapitulace stavby'!AN19="","",'Rekapitulace stavby'!AN19)</f>
        <v/>
      </c>
      <c r="L25" s="33"/>
    </row>
    <row r="26" spans="2:12" s="1" customFormat="1" ht="18" customHeight="1">
      <c r="B26" s="33"/>
      <c r="E26" s="26" t="str">
        <f>IF('Rekapitulace stavby'!E20="","",'Rekapitulace stavby'!E20)</f>
        <v xml:space="preserve"> </v>
      </c>
      <c r="I26" s="28" t="s">
        <v>29</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47.25" customHeight="1">
      <c r="B29" s="92"/>
      <c r="E29" s="299" t="s">
        <v>39</v>
      </c>
      <c r="F29" s="299"/>
      <c r="G29" s="299"/>
      <c r="H29" s="299"/>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ROUND(J93,2)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4">
        <f>ROUND((SUM(BE93:BE248)),2)</f>
        <v>0</v>
      </c>
      <c r="I35" s="94">
        <v>0.21</v>
      </c>
      <c r="J35" s="84">
        <f>ROUND(((SUM(BE93:BE248))*I35),2)</f>
        <v>0</v>
      </c>
      <c r="L35" s="33"/>
    </row>
    <row r="36" spans="2:12" s="1" customFormat="1" ht="14.45" customHeight="1">
      <c r="B36" s="33"/>
      <c r="E36" s="28" t="s">
        <v>46</v>
      </c>
      <c r="F36" s="84">
        <f>ROUND((SUM(BF93:BF248)),2)</f>
        <v>0</v>
      </c>
      <c r="I36" s="94">
        <v>0.15</v>
      </c>
      <c r="J36" s="84">
        <f>ROUND(((SUM(BF93:BF248))*I36),2)</f>
        <v>0</v>
      </c>
      <c r="L36" s="33"/>
    </row>
    <row r="37" spans="2:12" s="1" customFormat="1" ht="14.45" customHeight="1" hidden="1">
      <c r="B37" s="33"/>
      <c r="E37" s="28" t="s">
        <v>47</v>
      </c>
      <c r="F37" s="84">
        <f>ROUND((SUM(BG93:BG248)),2)</f>
        <v>0</v>
      </c>
      <c r="I37" s="94">
        <v>0.21</v>
      </c>
      <c r="J37" s="84">
        <f>0</f>
        <v>0</v>
      </c>
      <c r="L37" s="33"/>
    </row>
    <row r="38" spans="2:12" s="1" customFormat="1" ht="14.45" customHeight="1" hidden="1">
      <c r="B38" s="33"/>
      <c r="E38" s="28" t="s">
        <v>48</v>
      </c>
      <c r="F38" s="84">
        <f>ROUND((SUM(BH93:BH248)),2)</f>
        <v>0</v>
      </c>
      <c r="I38" s="94">
        <v>0.15</v>
      </c>
      <c r="J38" s="84">
        <f>0</f>
        <v>0</v>
      </c>
      <c r="L38" s="33"/>
    </row>
    <row r="39" spans="2:12" s="1" customFormat="1" ht="14.45" customHeight="1" hidden="1">
      <c r="B39" s="33"/>
      <c r="E39" s="28" t="s">
        <v>49</v>
      </c>
      <c r="F39" s="84">
        <f>ROUND((SUM(BI93:BI248)),2)</f>
        <v>0</v>
      </c>
      <c r="I39" s="94">
        <v>0</v>
      </c>
      <c r="J39" s="84">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140</v>
      </c>
      <c r="L47" s="33"/>
    </row>
    <row r="48" spans="2:12" s="1" customFormat="1" ht="6.95" customHeight="1">
      <c r="B48" s="33"/>
      <c r="L48" s="33"/>
    </row>
    <row r="49" spans="2:12" s="1" customFormat="1" ht="12" customHeight="1">
      <c r="B49" s="33"/>
      <c r="C49" s="28" t="s">
        <v>16</v>
      </c>
      <c r="L49" s="33"/>
    </row>
    <row r="50" spans="2:12" s="1" customFormat="1" ht="16.5" customHeight="1">
      <c r="B50" s="33"/>
      <c r="E50" s="325" t="str">
        <f>E7</f>
        <v>Nástavba na objektu DPS Malkovského 603</v>
      </c>
      <c r="F50" s="326"/>
      <c r="G50" s="326"/>
      <c r="H50" s="326"/>
      <c r="L50" s="33"/>
    </row>
    <row r="51" spans="2:12" ht="12" customHeight="1">
      <c r="B51" s="21"/>
      <c r="C51" s="28" t="s">
        <v>138</v>
      </c>
      <c r="L51" s="21"/>
    </row>
    <row r="52" spans="2:12" s="1" customFormat="1" ht="16.5" customHeight="1">
      <c r="B52" s="33"/>
      <c r="E52" s="325" t="s">
        <v>494</v>
      </c>
      <c r="F52" s="327"/>
      <c r="G52" s="327"/>
      <c r="H52" s="327"/>
      <c r="L52" s="33"/>
    </row>
    <row r="53" spans="2:12" s="1" customFormat="1" ht="12" customHeight="1">
      <c r="B53" s="33"/>
      <c r="C53" s="28" t="s">
        <v>495</v>
      </c>
      <c r="L53" s="33"/>
    </row>
    <row r="54" spans="2:12" s="1" customFormat="1" ht="16.5" customHeight="1">
      <c r="B54" s="33"/>
      <c r="E54" s="288" t="str">
        <f>E11</f>
        <v>SO 01_B_2 - Lehká ocelová konstrukce</v>
      </c>
      <c r="F54" s="327"/>
      <c r="G54" s="327"/>
      <c r="H54" s="327"/>
      <c r="L54" s="33"/>
    </row>
    <row r="55" spans="2:12" s="1" customFormat="1" ht="6.95" customHeight="1">
      <c r="B55" s="33"/>
      <c r="L55" s="33"/>
    </row>
    <row r="56" spans="2:12" s="1" customFormat="1" ht="12" customHeight="1">
      <c r="B56" s="33"/>
      <c r="C56" s="28" t="s">
        <v>21</v>
      </c>
      <c r="F56" s="26" t="str">
        <f>F14</f>
        <v>Malkovského 603, Letňany</v>
      </c>
      <c r="I56" s="28" t="s">
        <v>23</v>
      </c>
      <c r="J56" s="50" t="str">
        <f>IF(J14="","",J14)</f>
        <v>23. 11. 2023</v>
      </c>
      <c r="L56" s="33"/>
    </row>
    <row r="57" spans="2:12" s="1" customFormat="1" ht="6.95" customHeight="1">
      <c r="B57" s="33"/>
      <c r="L57" s="33"/>
    </row>
    <row r="58" spans="2:12" s="1" customFormat="1" ht="25.7" customHeight="1">
      <c r="B58" s="33"/>
      <c r="C58" s="28" t="s">
        <v>25</v>
      </c>
      <c r="F58" s="26" t="str">
        <f>E17</f>
        <v>Městská část Praha 18</v>
      </c>
      <c r="I58" s="28" t="s">
        <v>32</v>
      </c>
      <c r="J58" s="31" t="str">
        <f>E23</f>
        <v>Architektonická kancelář Křivka s.r.o.</v>
      </c>
      <c r="L58" s="33"/>
    </row>
    <row r="59" spans="2:12" s="1" customFormat="1" ht="15.2" customHeight="1">
      <c r="B59" s="33"/>
      <c r="C59" s="28" t="s">
        <v>30</v>
      </c>
      <c r="F59" s="26" t="str">
        <f>IF(E20="","",E20)</f>
        <v>Vyplň údaj</v>
      </c>
      <c r="I59" s="28" t="s">
        <v>36</v>
      </c>
      <c r="J59" s="31" t="str">
        <f>E26</f>
        <v xml:space="preserve"> </v>
      </c>
      <c r="L59" s="33"/>
    </row>
    <row r="60" spans="2:12" s="1" customFormat="1" ht="10.35" customHeight="1">
      <c r="B60" s="33"/>
      <c r="L60" s="33"/>
    </row>
    <row r="61" spans="2:12" s="1" customFormat="1" ht="29.25" customHeight="1">
      <c r="B61" s="33"/>
      <c r="C61" s="101" t="s">
        <v>141</v>
      </c>
      <c r="D61" s="95"/>
      <c r="E61" s="95"/>
      <c r="F61" s="95"/>
      <c r="G61" s="95"/>
      <c r="H61" s="95"/>
      <c r="I61" s="95"/>
      <c r="J61" s="102" t="s">
        <v>142</v>
      </c>
      <c r="K61" s="95"/>
      <c r="L61" s="33"/>
    </row>
    <row r="62" spans="2:12" s="1" customFormat="1" ht="10.35" customHeight="1">
      <c r="B62" s="33"/>
      <c r="L62" s="33"/>
    </row>
    <row r="63" spans="2:47" s="1" customFormat="1" ht="22.9" customHeight="1">
      <c r="B63" s="33"/>
      <c r="C63" s="103" t="s">
        <v>72</v>
      </c>
      <c r="J63" s="64">
        <f>J93</f>
        <v>0</v>
      </c>
      <c r="L63" s="33"/>
      <c r="AU63" s="18" t="s">
        <v>143</v>
      </c>
    </row>
    <row r="64" spans="2:12" s="8" customFormat="1" ht="24.95" customHeight="1">
      <c r="B64" s="104"/>
      <c r="D64" s="105" t="s">
        <v>1665</v>
      </c>
      <c r="E64" s="106"/>
      <c r="F64" s="106"/>
      <c r="G64" s="106"/>
      <c r="H64" s="106"/>
      <c r="I64" s="106"/>
      <c r="J64" s="107">
        <f>J94</f>
        <v>0</v>
      </c>
      <c r="L64" s="104"/>
    </row>
    <row r="65" spans="2:12" s="9" customFormat="1" ht="19.9" customHeight="1">
      <c r="B65" s="108"/>
      <c r="D65" s="109" t="s">
        <v>1666</v>
      </c>
      <c r="E65" s="110"/>
      <c r="F65" s="110"/>
      <c r="G65" s="110"/>
      <c r="H65" s="110"/>
      <c r="I65" s="110"/>
      <c r="J65" s="111">
        <f>J95</f>
        <v>0</v>
      </c>
      <c r="L65" s="108"/>
    </row>
    <row r="66" spans="2:12" s="9" customFormat="1" ht="19.9" customHeight="1">
      <c r="B66" s="108"/>
      <c r="D66" s="109" t="s">
        <v>1667</v>
      </c>
      <c r="E66" s="110"/>
      <c r="F66" s="110"/>
      <c r="G66" s="110"/>
      <c r="H66" s="110"/>
      <c r="I66" s="110"/>
      <c r="J66" s="111">
        <f>J143</f>
        <v>0</v>
      </c>
      <c r="L66" s="108"/>
    </row>
    <row r="67" spans="2:12" s="9" customFormat="1" ht="19.9" customHeight="1">
      <c r="B67" s="108"/>
      <c r="D67" s="109" t="s">
        <v>1668</v>
      </c>
      <c r="E67" s="110"/>
      <c r="F67" s="110"/>
      <c r="G67" s="110"/>
      <c r="H67" s="110"/>
      <c r="I67" s="110"/>
      <c r="J67" s="111">
        <f>J179</f>
        <v>0</v>
      </c>
      <c r="L67" s="108"/>
    </row>
    <row r="68" spans="2:12" s="9" customFormat="1" ht="19.9" customHeight="1">
      <c r="B68" s="108"/>
      <c r="D68" s="109" t="s">
        <v>1669</v>
      </c>
      <c r="E68" s="110"/>
      <c r="F68" s="110"/>
      <c r="G68" s="110"/>
      <c r="H68" s="110"/>
      <c r="I68" s="110"/>
      <c r="J68" s="111">
        <f>J187</f>
        <v>0</v>
      </c>
      <c r="L68" s="108"/>
    </row>
    <row r="69" spans="2:12" s="9" customFormat="1" ht="19.9" customHeight="1">
      <c r="B69" s="108"/>
      <c r="D69" s="109" t="s">
        <v>1670</v>
      </c>
      <c r="E69" s="110"/>
      <c r="F69" s="110"/>
      <c r="G69" s="110"/>
      <c r="H69" s="110"/>
      <c r="I69" s="110"/>
      <c r="J69" s="111">
        <f>J200</f>
        <v>0</v>
      </c>
      <c r="L69" s="108"/>
    </row>
    <row r="70" spans="2:12" s="9" customFormat="1" ht="19.9" customHeight="1">
      <c r="B70" s="108"/>
      <c r="D70" s="109" t="s">
        <v>1671</v>
      </c>
      <c r="E70" s="110"/>
      <c r="F70" s="110"/>
      <c r="G70" s="110"/>
      <c r="H70" s="110"/>
      <c r="I70" s="110"/>
      <c r="J70" s="111">
        <f>J222</f>
        <v>0</v>
      </c>
      <c r="L70" s="108"/>
    </row>
    <row r="71" spans="2:12" s="9" customFormat="1" ht="19.9" customHeight="1">
      <c r="B71" s="108"/>
      <c r="D71" s="109" t="s">
        <v>1672</v>
      </c>
      <c r="E71" s="110"/>
      <c r="F71" s="110"/>
      <c r="G71" s="110"/>
      <c r="H71" s="110"/>
      <c r="I71" s="110"/>
      <c r="J71" s="111">
        <f>J244</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152</v>
      </c>
      <c r="L78" s="33"/>
    </row>
    <row r="79" spans="2:12" s="1" customFormat="1" ht="6.95" customHeight="1">
      <c r="B79" s="33"/>
      <c r="L79" s="33"/>
    </row>
    <row r="80" spans="2:12" s="1" customFormat="1" ht="12" customHeight="1">
      <c r="B80" s="33"/>
      <c r="C80" s="28" t="s">
        <v>16</v>
      </c>
      <c r="L80" s="33"/>
    </row>
    <row r="81" spans="2:12" s="1" customFormat="1" ht="16.5" customHeight="1">
      <c r="B81" s="33"/>
      <c r="E81" s="325" t="str">
        <f>E7</f>
        <v>Nástavba na objektu DPS Malkovského 603</v>
      </c>
      <c r="F81" s="326"/>
      <c r="G81" s="326"/>
      <c r="H81" s="326"/>
      <c r="L81" s="33"/>
    </row>
    <row r="82" spans="2:12" ht="12" customHeight="1">
      <c r="B82" s="21"/>
      <c r="C82" s="28" t="s">
        <v>138</v>
      </c>
      <c r="L82" s="21"/>
    </row>
    <row r="83" spans="2:12" s="1" customFormat="1" ht="16.5" customHeight="1">
      <c r="B83" s="33"/>
      <c r="E83" s="325" t="s">
        <v>494</v>
      </c>
      <c r="F83" s="327"/>
      <c r="G83" s="327"/>
      <c r="H83" s="327"/>
      <c r="L83" s="33"/>
    </row>
    <row r="84" spans="2:12" s="1" customFormat="1" ht="12" customHeight="1">
      <c r="B84" s="33"/>
      <c r="C84" s="28" t="s">
        <v>495</v>
      </c>
      <c r="L84" s="33"/>
    </row>
    <row r="85" spans="2:12" s="1" customFormat="1" ht="16.5" customHeight="1">
      <c r="B85" s="33"/>
      <c r="E85" s="288" t="str">
        <f>E11</f>
        <v>SO 01_B_2 - Lehká ocelová konstrukce</v>
      </c>
      <c r="F85" s="327"/>
      <c r="G85" s="327"/>
      <c r="H85" s="327"/>
      <c r="L85" s="33"/>
    </row>
    <row r="86" spans="2:12" s="1" customFormat="1" ht="6.95" customHeight="1">
      <c r="B86" s="33"/>
      <c r="L86" s="33"/>
    </row>
    <row r="87" spans="2:12" s="1" customFormat="1" ht="12" customHeight="1">
      <c r="B87" s="33"/>
      <c r="C87" s="28" t="s">
        <v>21</v>
      </c>
      <c r="F87" s="26" t="str">
        <f>F14</f>
        <v>Malkovského 603, Letňany</v>
      </c>
      <c r="I87" s="28" t="s">
        <v>23</v>
      </c>
      <c r="J87" s="50" t="str">
        <f>IF(J14="","",J14)</f>
        <v>23. 11. 2023</v>
      </c>
      <c r="L87" s="33"/>
    </row>
    <row r="88" spans="2:12" s="1" customFormat="1" ht="6.95" customHeight="1">
      <c r="B88" s="33"/>
      <c r="L88" s="33"/>
    </row>
    <row r="89" spans="2:12" s="1" customFormat="1" ht="25.7" customHeight="1">
      <c r="B89" s="33"/>
      <c r="C89" s="28" t="s">
        <v>25</v>
      </c>
      <c r="F89" s="26" t="str">
        <f>E17</f>
        <v>Městská část Praha 18</v>
      </c>
      <c r="I89" s="28" t="s">
        <v>32</v>
      </c>
      <c r="J89" s="31" t="str">
        <f>E23</f>
        <v>Architektonická kancelář Křivka s.r.o.</v>
      </c>
      <c r="L89" s="33"/>
    </row>
    <row r="90" spans="2:12" s="1" customFormat="1" ht="15.2" customHeight="1">
      <c r="B90" s="33"/>
      <c r="C90" s="28" t="s">
        <v>30</v>
      </c>
      <c r="F90" s="26" t="str">
        <f>IF(E20="","",E20)</f>
        <v>Vyplň údaj</v>
      </c>
      <c r="I90" s="28" t="s">
        <v>36</v>
      </c>
      <c r="J90" s="31" t="str">
        <f>E26</f>
        <v xml:space="preserve"> </v>
      </c>
      <c r="L90" s="33"/>
    </row>
    <row r="91" spans="2:12" s="1" customFormat="1" ht="10.35" customHeight="1">
      <c r="B91" s="33"/>
      <c r="L91" s="33"/>
    </row>
    <row r="92" spans="2:20" s="10" customFormat="1" ht="29.25" customHeight="1">
      <c r="B92" s="112"/>
      <c r="C92" s="113" t="s">
        <v>153</v>
      </c>
      <c r="D92" s="114" t="s">
        <v>59</v>
      </c>
      <c r="E92" s="114" t="s">
        <v>55</v>
      </c>
      <c r="F92" s="114" t="s">
        <v>56</v>
      </c>
      <c r="G92" s="114" t="s">
        <v>154</v>
      </c>
      <c r="H92" s="114" t="s">
        <v>155</v>
      </c>
      <c r="I92" s="114" t="s">
        <v>156</v>
      </c>
      <c r="J92" s="114" t="s">
        <v>142</v>
      </c>
      <c r="K92" s="115" t="s">
        <v>157</v>
      </c>
      <c r="L92" s="112"/>
      <c r="M92" s="57" t="s">
        <v>19</v>
      </c>
      <c r="N92" s="58" t="s">
        <v>44</v>
      </c>
      <c r="O92" s="58" t="s">
        <v>158</v>
      </c>
      <c r="P92" s="58" t="s">
        <v>159</v>
      </c>
      <c r="Q92" s="58" t="s">
        <v>160</v>
      </c>
      <c r="R92" s="58" t="s">
        <v>161</v>
      </c>
      <c r="S92" s="58" t="s">
        <v>162</v>
      </c>
      <c r="T92" s="59" t="s">
        <v>163</v>
      </c>
    </row>
    <row r="93" spans="2:63" s="1" customFormat="1" ht="22.9" customHeight="1">
      <c r="B93" s="33"/>
      <c r="C93" s="62" t="s">
        <v>164</v>
      </c>
      <c r="J93" s="116">
        <f>BK93</f>
        <v>0</v>
      </c>
      <c r="L93" s="33"/>
      <c r="M93" s="60"/>
      <c r="N93" s="51"/>
      <c r="O93" s="51"/>
      <c r="P93" s="117">
        <f>P94</f>
        <v>0</v>
      </c>
      <c r="Q93" s="51"/>
      <c r="R93" s="117">
        <f>R94</f>
        <v>0</v>
      </c>
      <c r="S93" s="51"/>
      <c r="T93" s="118">
        <f>T94</f>
        <v>0</v>
      </c>
      <c r="AT93" s="18" t="s">
        <v>73</v>
      </c>
      <c r="AU93" s="18" t="s">
        <v>143</v>
      </c>
      <c r="BK93" s="119">
        <f>BK94</f>
        <v>0</v>
      </c>
    </row>
    <row r="94" spans="2:63" s="11" customFormat="1" ht="25.9" customHeight="1">
      <c r="B94" s="120"/>
      <c r="D94" s="121" t="s">
        <v>73</v>
      </c>
      <c r="E94" s="122" t="s">
        <v>424</v>
      </c>
      <c r="F94" s="122" t="s">
        <v>424</v>
      </c>
      <c r="I94" s="123"/>
      <c r="J94" s="124">
        <f>BK94</f>
        <v>0</v>
      </c>
      <c r="L94" s="120"/>
      <c r="M94" s="125"/>
      <c r="P94" s="126">
        <f>P95+P143+P179+P187+P200+P222+P244</f>
        <v>0</v>
      </c>
      <c r="R94" s="126">
        <f>R95+R143+R179+R187+R200+R222+R244</f>
        <v>0</v>
      </c>
      <c r="T94" s="127">
        <f>T95+T143+T179+T187+T200+T222+T244</f>
        <v>0</v>
      </c>
      <c r="AR94" s="121" t="s">
        <v>90</v>
      </c>
      <c r="AT94" s="128" t="s">
        <v>73</v>
      </c>
      <c r="AU94" s="128" t="s">
        <v>74</v>
      </c>
      <c r="AY94" s="121" t="s">
        <v>167</v>
      </c>
      <c r="BK94" s="129">
        <f>BK95+BK143+BK179+BK187+BK200+BK222+BK244</f>
        <v>0</v>
      </c>
    </row>
    <row r="95" spans="2:63" s="11" customFormat="1" ht="22.9" customHeight="1">
      <c r="B95" s="120"/>
      <c r="D95" s="121" t="s">
        <v>73</v>
      </c>
      <c r="E95" s="130" t="s">
        <v>1673</v>
      </c>
      <c r="F95" s="130" t="s">
        <v>1674</v>
      </c>
      <c r="I95" s="123"/>
      <c r="J95" s="131">
        <f>BK95</f>
        <v>0</v>
      </c>
      <c r="L95" s="120"/>
      <c r="M95" s="125"/>
      <c r="P95" s="126">
        <f>SUM(P96:P142)</f>
        <v>0</v>
      </c>
      <c r="R95" s="126">
        <f>SUM(R96:R142)</f>
        <v>0</v>
      </c>
      <c r="T95" s="127">
        <f>SUM(T96:T142)</f>
        <v>0</v>
      </c>
      <c r="AR95" s="121" t="s">
        <v>90</v>
      </c>
      <c r="AT95" s="128" t="s">
        <v>73</v>
      </c>
      <c r="AU95" s="128" t="s">
        <v>82</v>
      </c>
      <c r="AY95" s="121" t="s">
        <v>167</v>
      </c>
      <c r="BK95" s="129">
        <f>SUM(BK96:BK142)</f>
        <v>0</v>
      </c>
    </row>
    <row r="96" spans="2:65" s="1" customFormat="1" ht="16.5" customHeight="1">
      <c r="B96" s="33"/>
      <c r="C96" s="180" t="s">
        <v>82</v>
      </c>
      <c r="D96" s="180" t="s">
        <v>587</v>
      </c>
      <c r="E96" s="181" t="s">
        <v>1675</v>
      </c>
      <c r="F96" s="182" t="s">
        <v>1676</v>
      </c>
      <c r="G96" s="183" t="s">
        <v>312</v>
      </c>
      <c r="H96" s="184">
        <v>780</v>
      </c>
      <c r="I96" s="185"/>
      <c r="J96" s="186">
        <f>ROUND(I96*H96,2)</f>
        <v>0</v>
      </c>
      <c r="K96" s="182" t="s">
        <v>19</v>
      </c>
      <c r="L96" s="187"/>
      <c r="M96" s="188" t="s">
        <v>19</v>
      </c>
      <c r="N96" s="189" t="s">
        <v>46</v>
      </c>
      <c r="P96" s="141">
        <f>O96*H96</f>
        <v>0</v>
      </c>
      <c r="Q96" s="141">
        <v>0</v>
      </c>
      <c r="R96" s="141">
        <f>Q96*H96</f>
        <v>0</v>
      </c>
      <c r="S96" s="141">
        <v>0</v>
      </c>
      <c r="T96" s="142">
        <f>S96*H96</f>
        <v>0</v>
      </c>
      <c r="AR96" s="143" t="s">
        <v>437</v>
      </c>
      <c r="AT96" s="143" t="s">
        <v>587</v>
      </c>
      <c r="AU96" s="143" t="s">
        <v>90</v>
      </c>
      <c r="AY96" s="18" t="s">
        <v>167</v>
      </c>
      <c r="BE96" s="144">
        <f>IF(N96="základní",J96,0)</f>
        <v>0</v>
      </c>
      <c r="BF96" s="144">
        <f>IF(N96="snížená",J96,0)</f>
        <v>0</v>
      </c>
      <c r="BG96" s="144">
        <f>IF(N96="zákl. přenesená",J96,0)</f>
        <v>0</v>
      </c>
      <c r="BH96" s="144">
        <f>IF(N96="sníž. přenesená",J96,0)</f>
        <v>0</v>
      </c>
      <c r="BI96" s="144">
        <f>IF(N96="nulová",J96,0)</f>
        <v>0</v>
      </c>
      <c r="BJ96" s="18" t="s">
        <v>90</v>
      </c>
      <c r="BK96" s="144">
        <f>ROUND(I96*H96,2)</f>
        <v>0</v>
      </c>
      <c r="BL96" s="18" t="s">
        <v>309</v>
      </c>
      <c r="BM96" s="143" t="s">
        <v>1677</v>
      </c>
    </row>
    <row r="97" spans="2:47" s="1" customFormat="1" ht="29.25">
      <c r="B97" s="33"/>
      <c r="D97" s="150" t="s">
        <v>1678</v>
      </c>
      <c r="F97" s="191" t="s">
        <v>1679</v>
      </c>
      <c r="I97" s="147"/>
      <c r="L97" s="33"/>
      <c r="M97" s="148"/>
      <c r="T97" s="54"/>
      <c r="AT97" s="18" t="s">
        <v>1678</v>
      </c>
      <c r="AU97" s="18" t="s">
        <v>90</v>
      </c>
    </row>
    <row r="98" spans="2:65" s="1" customFormat="1" ht="16.5" customHeight="1">
      <c r="B98" s="33"/>
      <c r="C98" s="180" t="s">
        <v>90</v>
      </c>
      <c r="D98" s="180" t="s">
        <v>587</v>
      </c>
      <c r="E98" s="181" t="s">
        <v>1680</v>
      </c>
      <c r="F98" s="182" t="s">
        <v>1681</v>
      </c>
      <c r="G98" s="183" t="s">
        <v>368</v>
      </c>
      <c r="H98" s="184">
        <v>910.1</v>
      </c>
      <c r="I98" s="185"/>
      <c r="J98" s="186">
        <f>ROUND(I98*H98,2)</f>
        <v>0</v>
      </c>
      <c r="K98" s="182" t="s">
        <v>19</v>
      </c>
      <c r="L98" s="187"/>
      <c r="M98" s="188" t="s">
        <v>19</v>
      </c>
      <c r="N98" s="189" t="s">
        <v>46</v>
      </c>
      <c r="P98" s="141">
        <f>O98*H98</f>
        <v>0</v>
      </c>
      <c r="Q98" s="141">
        <v>0</v>
      </c>
      <c r="R98" s="141">
        <f>Q98*H98</f>
        <v>0</v>
      </c>
      <c r="S98" s="141">
        <v>0</v>
      </c>
      <c r="T98" s="142">
        <f>S98*H98</f>
        <v>0</v>
      </c>
      <c r="AR98" s="143" t="s">
        <v>437</v>
      </c>
      <c r="AT98" s="143" t="s">
        <v>587</v>
      </c>
      <c r="AU98" s="143" t="s">
        <v>90</v>
      </c>
      <c r="AY98" s="18" t="s">
        <v>167</v>
      </c>
      <c r="BE98" s="144">
        <f>IF(N98="základní",J98,0)</f>
        <v>0</v>
      </c>
      <c r="BF98" s="144">
        <f>IF(N98="snížená",J98,0)</f>
        <v>0</v>
      </c>
      <c r="BG98" s="144">
        <f>IF(N98="zákl. přenesená",J98,0)</f>
        <v>0</v>
      </c>
      <c r="BH98" s="144">
        <f>IF(N98="sníž. přenesená",J98,0)</f>
        <v>0</v>
      </c>
      <c r="BI98" s="144">
        <f>IF(N98="nulová",J98,0)</f>
        <v>0</v>
      </c>
      <c r="BJ98" s="18" t="s">
        <v>90</v>
      </c>
      <c r="BK98" s="144">
        <f>ROUND(I98*H98,2)</f>
        <v>0</v>
      </c>
      <c r="BL98" s="18" t="s">
        <v>309</v>
      </c>
      <c r="BM98" s="143" t="s">
        <v>1682</v>
      </c>
    </row>
    <row r="99" spans="2:47" s="1" customFormat="1" ht="29.25">
      <c r="B99" s="33"/>
      <c r="D99" s="150" t="s">
        <v>1678</v>
      </c>
      <c r="F99" s="191" t="s">
        <v>1683</v>
      </c>
      <c r="I99" s="147"/>
      <c r="L99" s="33"/>
      <c r="M99" s="148"/>
      <c r="T99" s="54"/>
      <c r="AT99" s="18" t="s">
        <v>1678</v>
      </c>
      <c r="AU99" s="18" t="s">
        <v>90</v>
      </c>
    </row>
    <row r="100" spans="2:65" s="1" customFormat="1" ht="16.5" customHeight="1">
      <c r="B100" s="33"/>
      <c r="C100" s="180" t="s">
        <v>103</v>
      </c>
      <c r="D100" s="180" t="s">
        <v>587</v>
      </c>
      <c r="E100" s="181" t="s">
        <v>1684</v>
      </c>
      <c r="F100" s="182" t="s">
        <v>1685</v>
      </c>
      <c r="G100" s="183" t="s">
        <v>368</v>
      </c>
      <c r="H100" s="184">
        <v>361.9</v>
      </c>
      <c r="I100" s="185"/>
      <c r="J100" s="186">
        <f>ROUND(I100*H100,2)</f>
        <v>0</v>
      </c>
      <c r="K100" s="182" t="s">
        <v>19</v>
      </c>
      <c r="L100" s="187"/>
      <c r="M100" s="188" t="s">
        <v>19</v>
      </c>
      <c r="N100" s="189" t="s">
        <v>46</v>
      </c>
      <c r="P100" s="141">
        <f>O100*H100</f>
        <v>0</v>
      </c>
      <c r="Q100" s="141">
        <v>0</v>
      </c>
      <c r="R100" s="141">
        <f>Q100*H100</f>
        <v>0</v>
      </c>
      <c r="S100" s="141">
        <v>0</v>
      </c>
      <c r="T100" s="142">
        <f>S100*H100</f>
        <v>0</v>
      </c>
      <c r="AR100" s="143" t="s">
        <v>437</v>
      </c>
      <c r="AT100" s="143" t="s">
        <v>587</v>
      </c>
      <c r="AU100" s="143" t="s">
        <v>90</v>
      </c>
      <c r="AY100" s="18" t="s">
        <v>167</v>
      </c>
      <c r="BE100" s="144">
        <f>IF(N100="základní",J100,0)</f>
        <v>0</v>
      </c>
      <c r="BF100" s="144">
        <f>IF(N100="snížená",J100,0)</f>
        <v>0</v>
      </c>
      <c r="BG100" s="144">
        <f>IF(N100="zákl. přenesená",J100,0)</f>
        <v>0</v>
      </c>
      <c r="BH100" s="144">
        <f>IF(N100="sníž. přenesená",J100,0)</f>
        <v>0</v>
      </c>
      <c r="BI100" s="144">
        <f>IF(N100="nulová",J100,0)</f>
        <v>0</v>
      </c>
      <c r="BJ100" s="18" t="s">
        <v>90</v>
      </c>
      <c r="BK100" s="144">
        <f>ROUND(I100*H100,2)</f>
        <v>0</v>
      </c>
      <c r="BL100" s="18" t="s">
        <v>309</v>
      </c>
      <c r="BM100" s="143" t="s">
        <v>1686</v>
      </c>
    </row>
    <row r="101" spans="2:47" s="1" customFormat="1" ht="29.25">
      <c r="B101" s="33"/>
      <c r="D101" s="150" t="s">
        <v>1678</v>
      </c>
      <c r="F101" s="191" t="s">
        <v>1687</v>
      </c>
      <c r="I101" s="147"/>
      <c r="L101" s="33"/>
      <c r="M101" s="148"/>
      <c r="T101" s="54"/>
      <c r="AT101" s="18" t="s">
        <v>1678</v>
      </c>
      <c r="AU101" s="18" t="s">
        <v>90</v>
      </c>
    </row>
    <row r="102" spans="2:65" s="1" customFormat="1" ht="16.5" customHeight="1">
      <c r="B102" s="33"/>
      <c r="C102" s="180" t="s">
        <v>175</v>
      </c>
      <c r="D102" s="180" t="s">
        <v>587</v>
      </c>
      <c r="E102" s="181" t="s">
        <v>1688</v>
      </c>
      <c r="F102" s="182" t="s">
        <v>1689</v>
      </c>
      <c r="G102" s="183" t="s">
        <v>368</v>
      </c>
      <c r="H102" s="184">
        <v>642.4</v>
      </c>
      <c r="I102" s="185"/>
      <c r="J102" s="186">
        <f>ROUND(I102*H102,2)</f>
        <v>0</v>
      </c>
      <c r="K102" s="182" t="s">
        <v>19</v>
      </c>
      <c r="L102" s="187"/>
      <c r="M102" s="188" t="s">
        <v>19</v>
      </c>
      <c r="N102" s="189" t="s">
        <v>46</v>
      </c>
      <c r="P102" s="141">
        <f>O102*H102</f>
        <v>0</v>
      </c>
      <c r="Q102" s="141">
        <v>0</v>
      </c>
      <c r="R102" s="141">
        <f>Q102*H102</f>
        <v>0</v>
      </c>
      <c r="S102" s="141">
        <v>0</v>
      </c>
      <c r="T102" s="142">
        <f>S102*H102</f>
        <v>0</v>
      </c>
      <c r="AR102" s="143" t="s">
        <v>437</v>
      </c>
      <c r="AT102" s="143" t="s">
        <v>587</v>
      </c>
      <c r="AU102" s="143" t="s">
        <v>90</v>
      </c>
      <c r="AY102" s="18" t="s">
        <v>167</v>
      </c>
      <c r="BE102" s="144">
        <f>IF(N102="základní",J102,0)</f>
        <v>0</v>
      </c>
      <c r="BF102" s="144">
        <f>IF(N102="snížená",J102,0)</f>
        <v>0</v>
      </c>
      <c r="BG102" s="144">
        <f>IF(N102="zákl. přenesená",J102,0)</f>
        <v>0</v>
      </c>
      <c r="BH102" s="144">
        <f>IF(N102="sníž. přenesená",J102,0)</f>
        <v>0</v>
      </c>
      <c r="BI102" s="144">
        <f>IF(N102="nulová",J102,0)</f>
        <v>0</v>
      </c>
      <c r="BJ102" s="18" t="s">
        <v>90</v>
      </c>
      <c r="BK102" s="144">
        <f>ROUND(I102*H102,2)</f>
        <v>0</v>
      </c>
      <c r="BL102" s="18" t="s">
        <v>309</v>
      </c>
      <c r="BM102" s="143" t="s">
        <v>1690</v>
      </c>
    </row>
    <row r="103" spans="2:47" s="1" customFormat="1" ht="29.25">
      <c r="B103" s="33"/>
      <c r="D103" s="150" t="s">
        <v>1678</v>
      </c>
      <c r="F103" s="191" t="s">
        <v>1691</v>
      </c>
      <c r="I103" s="147"/>
      <c r="L103" s="33"/>
      <c r="M103" s="148"/>
      <c r="T103" s="54"/>
      <c r="AT103" s="18" t="s">
        <v>1678</v>
      </c>
      <c r="AU103" s="18" t="s">
        <v>90</v>
      </c>
    </row>
    <row r="104" spans="2:65" s="1" customFormat="1" ht="16.5" customHeight="1">
      <c r="B104" s="33"/>
      <c r="C104" s="180" t="s">
        <v>215</v>
      </c>
      <c r="D104" s="180" t="s">
        <v>587</v>
      </c>
      <c r="E104" s="181" t="s">
        <v>1692</v>
      </c>
      <c r="F104" s="182" t="s">
        <v>1693</v>
      </c>
      <c r="G104" s="183" t="s">
        <v>312</v>
      </c>
      <c r="H104" s="184">
        <v>238</v>
      </c>
      <c r="I104" s="185"/>
      <c r="J104" s="186">
        <f>ROUND(I104*H104,2)</f>
        <v>0</v>
      </c>
      <c r="K104" s="182" t="s">
        <v>19</v>
      </c>
      <c r="L104" s="187"/>
      <c r="M104" s="188" t="s">
        <v>19</v>
      </c>
      <c r="N104" s="189" t="s">
        <v>46</v>
      </c>
      <c r="P104" s="141">
        <f>O104*H104</f>
        <v>0</v>
      </c>
      <c r="Q104" s="141">
        <v>0</v>
      </c>
      <c r="R104" s="141">
        <f>Q104*H104</f>
        <v>0</v>
      </c>
      <c r="S104" s="141">
        <v>0</v>
      </c>
      <c r="T104" s="142">
        <f>S104*H104</f>
        <v>0</v>
      </c>
      <c r="AR104" s="143" t="s">
        <v>437</v>
      </c>
      <c r="AT104" s="143" t="s">
        <v>587</v>
      </c>
      <c r="AU104" s="143" t="s">
        <v>90</v>
      </c>
      <c r="AY104" s="18" t="s">
        <v>167</v>
      </c>
      <c r="BE104" s="144">
        <f>IF(N104="základní",J104,0)</f>
        <v>0</v>
      </c>
      <c r="BF104" s="144">
        <f>IF(N104="snížená",J104,0)</f>
        <v>0</v>
      </c>
      <c r="BG104" s="144">
        <f>IF(N104="zákl. přenesená",J104,0)</f>
        <v>0</v>
      </c>
      <c r="BH104" s="144">
        <f>IF(N104="sníž. přenesená",J104,0)</f>
        <v>0</v>
      </c>
      <c r="BI104" s="144">
        <f>IF(N104="nulová",J104,0)</f>
        <v>0</v>
      </c>
      <c r="BJ104" s="18" t="s">
        <v>90</v>
      </c>
      <c r="BK104" s="144">
        <f>ROUND(I104*H104,2)</f>
        <v>0</v>
      </c>
      <c r="BL104" s="18" t="s">
        <v>309</v>
      </c>
      <c r="BM104" s="143" t="s">
        <v>1694</v>
      </c>
    </row>
    <row r="105" spans="2:47" s="1" customFormat="1" ht="29.25">
      <c r="B105" s="33"/>
      <c r="D105" s="150" t="s">
        <v>1678</v>
      </c>
      <c r="F105" s="191" t="s">
        <v>1695</v>
      </c>
      <c r="I105" s="147"/>
      <c r="L105" s="33"/>
      <c r="M105" s="148"/>
      <c r="T105" s="54"/>
      <c r="AT105" s="18" t="s">
        <v>1678</v>
      </c>
      <c r="AU105" s="18" t="s">
        <v>90</v>
      </c>
    </row>
    <row r="106" spans="2:65" s="1" customFormat="1" ht="16.5" customHeight="1">
      <c r="B106" s="33"/>
      <c r="C106" s="180" t="s">
        <v>223</v>
      </c>
      <c r="D106" s="180" t="s">
        <v>587</v>
      </c>
      <c r="E106" s="181" t="s">
        <v>1696</v>
      </c>
      <c r="F106" s="182" t="s">
        <v>1697</v>
      </c>
      <c r="G106" s="183" t="s">
        <v>312</v>
      </c>
      <c r="H106" s="184">
        <v>6</v>
      </c>
      <c r="I106" s="185"/>
      <c r="J106" s="186">
        <f>ROUND(I106*H106,2)</f>
        <v>0</v>
      </c>
      <c r="K106" s="182" t="s">
        <v>19</v>
      </c>
      <c r="L106" s="187"/>
      <c r="M106" s="188" t="s">
        <v>19</v>
      </c>
      <c r="N106" s="189" t="s">
        <v>46</v>
      </c>
      <c r="P106" s="141">
        <f>O106*H106</f>
        <v>0</v>
      </c>
      <c r="Q106" s="141">
        <v>0</v>
      </c>
      <c r="R106" s="141">
        <f>Q106*H106</f>
        <v>0</v>
      </c>
      <c r="S106" s="141">
        <v>0</v>
      </c>
      <c r="T106" s="142">
        <f>S106*H106</f>
        <v>0</v>
      </c>
      <c r="AR106" s="143" t="s">
        <v>437</v>
      </c>
      <c r="AT106" s="143" t="s">
        <v>587</v>
      </c>
      <c r="AU106" s="143" t="s">
        <v>90</v>
      </c>
      <c r="AY106" s="18" t="s">
        <v>167</v>
      </c>
      <c r="BE106" s="144">
        <f>IF(N106="základní",J106,0)</f>
        <v>0</v>
      </c>
      <c r="BF106" s="144">
        <f>IF(N106="snížená",J106,0)</f>
        <v>0</v>
      </c>
      <c r="BG106" s="144">
        <f>IF(N106="zákl. přenesená",J106,0)</f>
        <v>0</v>
      </c>
      <c r="BH106" s="144">
        <f>IF(N106="sníž. přenesená",J106,0)</f>
        <v>0</v>
      </c>
      <c r="BI106" s="144">
        <f>IF(N106="nulová",J106,0)</f>
        <v>0</v>
      </c>
      <c r="BJ106" s="18" t="s">
        <v>90</v>
      </c>
      <c r="BK106" s="144">
        <f>ROUND(I106*H106,2)</f>
        <v>0</v>
      </c>
      <c r="BL106" s="18" t="s">
        <v>309</v>
      </c>
      <c r="BM106" s="143" t="s">
        <v>1698</v>
      </c>
    </row>
    <row r="107" spans="2:47" s="1" customFormat="1" ht="29.25">
      <c r="B107" s="33"/>
      <c r="D107" s="150" t="s">
        <v>1678</v>
      </c>
      <c r="F107" s="191" t="s">
        <v>1699</v>
      </c>
      <c r="I107" s="147"/>
      <c r="L107" s="33"/>
      <c r="M107" s="148"/>
      <c r="T107" s="54"/>
      <c r="AT107" s="18" t="s">
        <v>1678</v>
      </c>
      <c r="AU107" s="18" t="s">
        <v>90</v>
      </c>
    </row>
    <row r="108" spans="2:65" s="1" customFormat="1" ht="16.5" customHeight="1">
      <c r="B108" s="33"/>
      <c r="C108" s="180" t="s">
        <v>230</v>
      </c>
      <c r="D108" s="180" t="s">
        <v>587</v>
      </c>
      <c r="E108" s="181" t="s">
        <v>1700</v>
      </c>
      <c r="F108" s="182" t="s">
        <v>1701</v>
      </c>
      <c r="G108" s="183" t="s">
        <v>312</v>
      </c>
      <c r="H108" s="184">
        <v>2</v>
      </c>
      <c r="I108" s="185"/>
      <c r="J108" s="186">
        <f>ROUND(I108*H108,2)</f>
        <v>0</v>
      </c>
      <c r="K108" s="182" t="s">
        <v>19</v>
      </c>
      <c r="L108" s="187"/>
      <c r="M108" s="188" t="s">
        <v>19</v>
      </c>
      <c r="N108" s="189" t="s">
        <v>46</v>
      </c>
      <c r="P108" s="141">
        <f>O108*H108</f>
        <v>0</v>
      </c>
      <c r="Q108" s="141">
        <v>0</v>
      </c>
      <c r="R108" s="141">
        <f>Q108*H108</f>
        <v>0</v>
      </c>
      <c r="S108" s="141">
        <v>0</v>
      </c>
      <c r="T108" s="142">
        <f>S108*H108</f>
        <v>0</v>
      </c>
      <c r="AR108" s="143" t="s">
        <v>437</v>
      </c>
      <c r="AT108" s="143" t="s">
        <v>587</v>
      </c>
      <c r="AU108" s="143" t="s">
        <v>90</v>
      </c>
      <c r="AY108" s="18" t="s">
        <v>167</v>
      </c>
      <c r="BE108" s="144">
        <f>IF(N108="základní",J108,0)</f>
        <v>0</v>
      </c>
      <c r="BF108" s="144">
        <f>IF(N108="snížená",J108,0)</f>
        <v>0</v>
      </c>
      <c r="BG108" s="144">
        <f>IF(N108="zákl. přenesená",J108,0)</f>
        <v>0</v>
      </c>
      <c r="BH108" s="144">
        <f>IF(N108="sníž. přenesená",J108,0)</f>
        <v>0</v>
      </c>
      <c r="BI108" s="144">
        <f>IF(N108="nulová",J108,0)</f>
        <v>0</v>
      </c>
      <c r="BJ108" s="18" t="s">
        <v>90</v>
      </c>
      <c r="BK108" s="144">
        <f>ROUND(I108*H108,2)</f>
        <v>0</v>
      </c>
      <c r="BL108" s="18" t="s">
        <v>309</v>
      </c>
      <c r="BM108" s="143" t="s">
        <v>1702</v>
      </c>
    </row>
    <row r="109" spans="2:47" s="1" customFormat="1" ht="29.25">
      <c r="B109" s="33"/>
      <c r="D109" s="150" t="s">
        <v>1678</v>
      </c>
      <c r="F109" s="191" t="s">
        <v>1703</v>
      </c>
      <c r="I109" s="147"/>
      <c r="L109" s="33"/>
      <c r="M109" s="148"/>
      <c r="T109" s="54"/>
      <c r="AT109" s="18" t="s">
        <v>1678</v>
      </c>
      <c r="AU109" s="18" t="s">
        <v>90</v>
      </c>
    </row>
    <row r="110" spans="2:65" s="1" customFormat="1" ht="16.5" customHeight="1">
      <c r="B110" s="33"/>
      <c r="C110" s="180" t="s">
        <v>235</v>
      </c>
      <c r="D110" s="180" t="s">
        <v>587</v>
      </c>
      <c r="E110" s="181" t="s">
        <v>1704</v>
      </c>
      <c r="F110" s="182" t="s">
        <v>1705</v>
      </c>
      <c r="G110" s="183" t="s">
        <v>312</v>
      </c>
      <c r="H110" s="184">
        <v>2</v>
      </c>
      <c r="I110" s="185"/>
      <c r="J110" s="186">
        <f>ROUND(I110*H110,2)</f>
        <v>0</v>
      </c>
      <c r="K110" s="182" t="s">
        <v>19</v>
      </c>
      <c r="L110" s="187"/>
      <c r="M110" s="188" t="s">
        <v>19</v>
      </c>
      <c r="N110" s="189" t="s">
        <v>46</v>
      </c>
      <c r="P110" s="141">
        <f>O110*H110</f>
        <v>0</v>
      </c>
      <c r="Q110" s="141">
        <v>0</v>
      </c>
      <c r="R110" s="141">
        <f>Q110*H110</f>
        <v>0</v>
      </c>
      <c r="S110" s="141">
        <v>0</v>
      </c>
      <c r="T110" s="142">
        <f>S110*H110</f>
        <v>0</v>
      </c>
      <c r="AR110" s="143" t="s">
        <v>437</v>
      </c>
      <c r="AT110" s="143" t="s">
        <v>587</v>
      </c>
      <c r="AU110" s="143" t="s">
        <v>90</v>
      </c>
      <c r="AY110" s="18" t="s">
        <v>167</v>
      </c>
      <c r="BE110" s="144">
        <f>IF(N110="základní",J110,0)</f>
        <v>0</v>
      </c>
      <c r="BF110" s="144">
        <f>IF(N110="snížená",J110,0)</f>
        <v>0</v>
      </c>
      <c r="BG110" s="144">
        <f>IF(N110="zákl. přenesená",J110,0)</f>
        <v>0</v>
      </c>
      <c r="BH110" s="144">
        <f>IF(N110="sníž. přenesená",J110,0)</f>
        <v>0</v>
      </c>
      <c r="BI110" s="144">
        <f>IF(N110="nulová",J110,0)</f>
        <v>0</v>
      </c>
      <c r="BJ110" s="18" t="s">
        <v>90</v>
      </c>
      <c r="BK110" s="144">
        <f>ROUND(I110*H110,2)</f>
        <v>0</v>
      </c>
      <c r="BL110" s="18" t="s">
        <v>309</v>
      </c>
      <c r="BM110" s="143" t="s">
        <v>1706</v>
      </c>
    </row>
    <row r="111" spans="2:47" s="1" customFormat="1" ht="29.25">
      <c r="B111" s="33"/>
      <c r="D111" s="150" t="s">
        <v>1678</v>
      </c>
      <c r="F111" s="191" t="s">
        <v>1707</v>
      </c>
      <c r="I111" s="147"/>
      <c r="L111" s="33"/>
      <c r="M111" s="148"/>
      <c r="T111" s="54"/>
      <c r="AT111" s="18" t="s">
        <v>1678</v>
      </c>
      <c r="AU111" s="18" t="s">
        <v>90</v>
      </c>
    </row>
    <row r="112" spans="2:65" s="1" customFormat="1" ht="16.5" customHeight="1">
      <c r="B112" s="33"/>
      <c r="C112" s="180" t="s">
        <v>168</v>
      </c>
      <c r="D112" s="180" t="s">
        <v>587</v>
      </c>
      <c r="E112" s="181" t="s">
        <v>1708</v>
      </c>
      <c r="F112" s="182" t="s">
        <v>1709</v>
      </c>
      <c r="G112" s="183" t="s">
        <v>368</v>
      </c>
      <c r="H112" s="184">
        <v>27.1</v>
      </c>
      <c r="I112" s="185"/>
      <c r="J112" s="186">
        <f>ROUND(I112*H112,2)</f>
        <v>0</v>
      </c>
      <c r="K112" s="182" t="s">
        <v>19</v>
      </c>
      <c r="L112" s="187"/>
      <c r="M112" s="188" t="s">
        <v>19</v>
      </c>
      <c r="N112" s="189" t="s">
        <v>46</v>
      </c>
      <c r="P112" s="141">
        <f>O112*H112</f>
        <v>0</v>
      </c>
      <c r="Q112" s="141">
        <v>0</v>
      </c>
      <c r="R112" s="141">
        <f>Q112*H112</f>
        <v>0</v>
      </c>
      <c r="S112" s="141">
        <v>0</v>
      </c>
      <c r="T112" s="142">
        <f>S112*H112</f>
        <v>0</v>
      </c>
      <c r="AR112" s="143" t="s">
        <v>437</v>
      </c>
      <c r="AT112" s="143" t="s">
        <v>587</v>
      </c>
      <c r="AU112" s="143" t="s">
        <v>90</v>
      </c>
      <c r="AY112" s="18" t="s">
        <v>167</v>
      </c>
      <c r="BE112" s="144">
        <f>IF(N112="základní",J112,0)</f>
        <v>0</v>
      </c>
      <c r="BF112" s="144">
        <f>IF(N112="snížená",J112,0)</f>
        <v>0</v>
      </c>
      <c r="BG112" s="144">
        <f>IF(N112="zákl. přenesená",J112,0)</f>
        <v>0</v>
      </c>
      <c r="BH112" s="144">
        <f>IF(N112="sníž. přenesená",J112,0)</f>
        <v>0</v>
      </c>
      <c r="BI112" s="144">
        <f>IF(N112="nulová",J112,0)</f>
        <v>0</v>
      </c>
      <c r="BJ112" s="18" t="s">
        <v>90</v>
      </c>
      <c r="BK112" s="144">
        <f>ROUND(I112*H112,2)</f>
        <v>0</v>
      </c>
      <c r="BL112" s="18" t="s">
        <v>309</v>
      </c>
      <c r="BM112" s="143" t="s">
        <v>1710</v>
      </c>
    </row>
    <row r="113" spans="2:47" s="1" customFormat="1" ht="29.25">
      <c r="B113" s="33"/>
      <c r="D113" s="150" t="s">
        <v>1678</v>
      </c>
      <c r="F113" s="191" t="s">
        <v>1711</v>
      </c>
      <c r="I113" s="147"/>
      <c r="L113" s="33"/>
      <c r="M113" s="148"/>
      <c r="T113" s="54"/>
      <c r="AT113" s="18" t="s">
        <v>1678</v>
      </c>
      <c r="AU113" s="18" t="s">
        <v>90</v>
      </c>
    </row>
    <row r="114" spans="2:65" s="1" customFormat="1" ht="16.5" customHeight="1">
      <c r="B114" s="33"/>
      <c r="C114" s="180" t="s">
        <v>263</v>
      </c>
      <c r="D114" s="180" t="s">
        <v>587</v>
      </c>
      <c r="E114" s="181" t="s">
        <v>1712</v>
      </c>
      <c r="F114" s="182" t="s">
        <v>1713</v>
      </c>
      <c r="G114" s="183" t="s">
        <v>368</v>
      </c>
      <c r="H114" s="184">
        <v>184</v>
      </c>
      <c r="I114" s="185"/>
      <c r="J114" s="186">
        <f>ROUND(I114*H114,2)</f>
        <v>0</v>
      </c>
      <c r="K114" s="182" t="s">
        <v>19</v>
      </c>
      <c r="L114" s="187"/>
      <c r="M114" s="188" t="s">
        <v>19</v>
      </c>
      <c r="N114" s="189" t="s">
        <v>46</v>
      </c>
      <c r="P114" s="141">
        <f>O114*H114</f>
        <v>0</v>
      </c>
      <c r="Q114" s="141">
        <v>0</v>
      </c>
      <c r="R114" s="141">
        <f>Q114*H114</f>
        <v>0</v>
      </c>
      <c r="S114" s="141">
        <v>0</v>
      </c>
      <c r="T114" s="142">
        <f>S114*H114</f>
        <v>0</v>
      </c>
      <c r="AR114" s="143" t="s">
        <v>437</v>
      </c>
      <c r="AT114" s="143" t="s">
        <v>587</v>
      </c>
      <c r="AU114" s="143" t="s">
        <v>90</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309</v>
      </c>
      <c r="BM114" s="143" t="s">
        <v>1714</v>
      </c>
    </row>
    <row r="115" spans="2:47" s="1" customFormat="1" ht="29.25">
      <c r="B115" s="33"/>
      <c r="D115" s="150" t="s">
        <v>1678</v>
      </c>
      <c r="F115" s="191" t="s">
        <v>1715</v>
      </c>
      <c r="I115" s="147"/>
      <c r="L115" s="33"/>
      <c r="M115" s="148"/>
      <c r="T115" s="54"/>
      <c r="AT115" s="18" t="s">
        <v>1678</v>
      </c>
      <c r="AU115" s="18" t="s">
        <v>90</v>
      </c>
    </row>
    <row r="116" spans="2:65" s="1" customFormat="1" ht="16.5" customHeight="1">
      <c r="B116" s="33"/>
      <c r="C116" s="180" t="s">
        <v>275</v>
      </c>
      <c r="D116" s="180" t="s">
        <v>587</v>
      </c>
      <c r="E116" s="181" t="s">
        <v>1716</v>
      </c>
      <c r="F116" s="182" t="s">
        <v>1717</v>
      </c>
      <c r="G116" s="183" t="s">
        <v>312</v>
      </c>
      <c r="H116" s="184">
        <v>46</v>
      </c>
      <c r="I116" s="185"/>
      <c r="J116" s="186">
        <f>ROUND(I116*H116,2)</f>
        <v>0</v>
      </c>
      <c r="K116" s="182" t="s">
        <v>19</v>
      </c>
      <c r="L116" s="187"/>
      <c r="M116" s="188" t="s">
        <v>19</v>
      </c>
      <c r="N116" s="189" t="s">
        <v>46</v>
      </c>
      <c r="P116" s="141">
        <f>O116*H116</f>
        <v>0</v>
      </c>
      <c r="Q116" s="141">
        <v>0</v>
      </c>
      <c r="R116" s="141">
        <f>Q116*H116</f>
        <v>0</v>
      </c>
      <c r="S116" s="141">
        <v>0</v>
      </c>
      <c r="T116" s="142">
        <f>S116*H116</f>
        <v>0</v>
      </c>
      <c r="AR116" s="143" t="s">
        <v>437</v>
      </c>
      <c r="AT116" s="143" t="s">
        <v>587</v>
      </c>
      <c r="AU116" s="143" t="s">
        <v>90</v>
      </c>
      <c r="AY116" s="18" t="s">
        <v>167</v>
      </c>
      <c r="BE116" s="144">
        <f>IF(N116="základní",J116,0)</f>
        <v>0</v>
      </c>
      <c r="BF116" s="144">
        <f>IF(N116="snížená",J116,0)</f>
        <v>0</v>
      </c>
      <c r="BG116" s="144">
        <f>IF(N116="zákl. přenesená",J116,0)</f>
        <v>0</v>
      </c>
      <c r="BH116" s="144">
        <f>IF(N116="sníž. přenesená",J116,0)</f>
        <v>0</v>
      </c>
      <c r="BI116" s="144">
        <f>IF(N116="nulová",J116,0)</f>
        <v>0</v>
      </c>
      <c r="BJ116" s="18" t="s">
        <v>90</v>
      </c>
      <c r="BK116" s="144">
        <f>ROUND(I116*H116,2)</f>
        <v>0</v>
      </c>
      <c r="BL116" s="18" t="s">
        <v>309</v>
      </c>
      <c r="BM116" s="143" t="s">
        <v>1718</v>
      </c>
    </row>
    <row r="117" spans="2:47" s="1" customFormat="1" ht="29.25">
      <c r="B117" s="33"/>
      <c r="D117" s="150" t="s">
        <v>1678</v>
      </c>
      <c r="F117" s="191" t="s">
        <v>1719</v>
      </c>
      <c r="I117" s="147"/>
      <c r="L117" s="33"/>
      <c r="M117" s="148"/>
      <c r="T117" s="54"/>
      <c r="AT117" s="18" t="s">
        <v>1678</v>
      </c>
      <c r="AU117" s="18" t="s">
        <v>90</v>
      </c>
    </row>
    <row r="118" spans="2:65" s="1" customFormat="1" ht="16.5" customHeight="1">
      <c r="B118" s="33"/>
      <c r="C118" s="180" t="s">
        <v>285</v>
      </c>
      <c r="D118" s="180" t="s">
        <v>587</v>
      </c>
      <c r="E118" s="181" t="s">
        <v>1720</v>
      </c>
      <c r="F118" s="182" t="s">
        <v>1721</v>
      </c>
      <c r="G118" s="183" t="s">
        <v>312</v>
      </c>
      <c r="H118" s="184">
        <v>46</v>
      </c>
      <c r="I118" s="185"/>
      <c r="J118" s="186">
        <f>ROUND(I118*H118,2)</f>
        <v>0</v>
      </c>
      <c r="K118" s="182" t="s">
        <v>19</v>
      </c>
      <c r="L118" s="187"/>
      <c r="M118" s="188" t="s">
        <v>19</v>
      </c>
      <c r="N118" s="189" t="s">
        <v>46</v>
      </c>
      <c r="P118" s="141">
        <f>O118*H118</f>
        <v>0</v>
      </c>
      <c r="Q118" s="141">
        <v>0</v>
      </c>
      <c r="R118" s="141">
        <f>Q118*H118</f>
        <v>0</v>
      </c>
      <c r="S118" s="141">
        <v>0</v>
      </c>
      <c r="T118" s="142">
        <f>S118*H118</f>
        <v>0</v>
      </c>
      <c r="AR118" s="143" t="s">
        <v>437</v>
      </c>
      <c r="AT118" s="143" t="s">
        <v>587</v>
      </c>
      <c r="AU118" s="143" t="s">
        <v>90</v>
      </c>
      <c r="AY118" s="18" t="s">
        <v>167</v>
      </c>
      <c r="BE118" s="144">
        <f>IF(N118="základní",J118,0)</f>
        <v>0</v>
      </c>
      <c r="BF118" s="144">
        <f>IF(N118="snížená",J118,0)</f>
        <v>0</v>
      </c>
      <c r="BG118" s="144">
        <f>IF(N118="zákl. přenesená",J118,0)</f>
        <v>0</v>
      </c>
      <c r="BH118" s="144">
        <f>IF(N118="sníž. přenesená",J118,0)</f>
        <v>0</v>
      </c>
      <c r="BI118" s="144">
        <f>IF(N118="nulová",J118,0)</f>
        <v>0</v>
      </c>
      <c r="BJ118" s="18" t="s">
        <v>90</v>
      </c>
      <c r="BK118" s="144">
        <f>ROUND(I118*H118,2)</f>
        <v>0</v>
      </c>
      <c r="BL118" s="18" t="s">
        <v>309</v>
      </c>
      <c r="BM118" s="143" t="s">
        <v>1722</v>
      </c>
    </row>
    <row r="119" spans="2:47" s="1" customFormat="1" ht="29.25">
      <c r="B119" s="33"/>
      <c r="D119" s="150" t="s">
        <v>1678</v>
      </c>
      <c r="F119" s="191" t="s">
        <v>1723</v>
      </c>
      <c r="I119" s="147"/>
      <c r="L119" s="33"/>
      <c r="M119" s="148"/>
      <c r="T119" s="54"/>
      <c r="AT119" s="18" t="s">
        <v>1678</v>
      </c>
      <c r="AU119" s="18" t="s">
        <v>90</v>
      </c>
    </row>
    <row r="120" spans="2:65" s="1" customFormat="1" ht="16.5" customHeight="1">
      <c r="B120" s="33"/>
      <c r="C120" s="180" t="s">
        <v>292</v>
      </c>
      <c r="D120" s="180" t="s">
        <v>587</v>
      </c>
      <c r="E120" s="181" t="s">
        <v>1724</v>
      </c>
      <c r="F120" s="182" t="s">
        <v>1725</v>
      </c>
      <c r="G120" s="183" t="s">
        <v>312</v>
      </c>
      <c r="H120" s="184">
        <v>11000</v>
      </c>
      <c r="I120" s="185"/>
      <c r="J120" s="186">
        <f>ROUND(I120*H120,2)</f>
        <v>0</v>
      </c>
      <c r="K120" s="182" t="s">
        <v>19</v>
      </c>
      <c r="L120" s="187"/>
      <c r="M120" s="188" t="s">
        <v>19</v>
      </c>
      <c r="N120" s="189" t="s">
        <v>46</v>
      </c>
      <c r="P120" s="141">
        <f>O120*H120</f>
        <v>0</v>
      </c>
      <c r="Q120" s="141">
        <v>0</v>
      </c>
      <c r="R120" s="141">
        <f>Q120*H120</f>
        <v>0</v>
      </c>
      <c r="S120" s="141">
        <v>0</v>
      </c>
      <c r="T120" s="142">
        <f>S120*H120</f>
        <v>0</v>
      </c>
      <c r="AR120" s="143" t="s">
        <v>437</v>
      </c>
      <c r="AT120" s="143" t="s">
        <v>587</v>
      </c>
      <c r="AU120" s="143" t="s">
        <v>90</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309</v>
      </c>
      <c r="BM120" s="143" t="s">
        <v>1726</v>
      </c>
    </row>
    <row r="121" spans="2:47" s="1" customFormat="1" ht="29.25">
      <c r="B121" s="33"/>
      <c r="D121" s="150" t="s">
        <v>1678</v>
      </c>
      <c r="F121" s="191" t="s">
        <v>1727</v>
      </c>
      <c r="I121" s="147"/>
      <c r="L121" s="33"/>
      <c r="M121" s="148"/>
      <c r="T121" s="54"/>
      <c r="AT121" s="18" t="s">
        <v>1678</v>
      </c>
      <c r="AU121" s="18" t="s">
        <v>90</v>
      </c>
    </row>
    <row r="122" spans="2:65" s="1" customFormat="1" ht="16.5" customHeight="1">
      <c r="B122" s="33"/>
      <c r="C122" s="180" t="s">
        <v>298</v>
      </c>
      <c r="D122" s="180" t="s">
        <v>587</v>
      </c>
      <c r="E122" s="181" t="s">
        <v>1728</v>
      </c>
      <c r="F122" s="182" t="s">
        <v>1729</v>
      </c>
      <c r="G122" s="183" t="s">
        <v>312</v>
      </c>
      <c r="H122" s="184">
        <v>6</v>
      </c>
      <c r="I122" s="185"/>
      <c r="J122" s="186">
        <f>ROUND(I122*H122,2)</f>
        <v>0</v>
      </c>
      <c r="K122" s="182" t="s">
        <v>19</v>
      </c>
      <c r="L122" s="187"/>
      <c r="M122" s="188" t="s">
        <v>19</v>
      </c>
      <c r="N122" s="189" t="s">
        <v>46</v>
      </c>
      <c r="P122" s="141">
        <f>O122*H122</f>
        <v>0</v>
      </c>
      <c r="Q122" s="141">
        <v>0</v>
      </c>
      <c r="R122" s="141">
        <f>Q122*H122</f>
        <v>0</v>
      </c>
      <c r="S122" s="141">
        <v>0</v>
      </c>
      <c r="T122" s="142">
        <f>S122*H122</f>
        <v>0</v>
      </c>
      <c r="AR122" s="143" t="s">
        <v>437</v>
      </c>
      <c r="AT122" s="143" t="s">
        <v>587</v>
      </c>
      <c r="AU122" s="143" t="s">
        <v>90</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309</v>
      </c>
      <c r="BM122" s="143" t="s">
        <v>1730</v>
      </c>
    </row>
    <row r="123" spans="2:47" s="1" customFormat="1" ht="29.25">
      <c r="B123" s="33"/>
      <c r="D123" s="150" t="s">
        <v>1678</v>
      </c>
      <c r="F123" s="191" t="s">
        <v>1731</v>
      </c>
      <c r="I123" s="147"/>
      <c r="L123" s="33"/>
      <c r="M123" s="148"/>
      <c r="T123" s="54"/>
      <c r="AT123" s="18" t="s">
        <v>1678</v>
      </c>
      <c r="AU123" s="18" t="s">
        <v>90</v>
      </c>
    </row>
    <row r="124" spans="2:65" s="1" customFormat="1" ht="16.5" customHeight="1">
      <c r="B124" s="33"/>
      <c r="C124" s="180" t="s">
        <v>8</v>
      </c>
      <c r="D124" s="180" t="s">
        <v>587</v>
      </c>
      <c r="E124" s="181" t="s">
        <v>1732</v>
      </c>
      <c r="F124" s="182" t="s">
        <v>1733</v>
      </c>
      <c r="G124" s="183" t="s">
        <v>312</v>
      </c>
      <c r="H124" s="184">
        <v>1000</v>
      </c>
      <c r="I124" s="185"/>
      <c r="J124" s="186">
        <f>ROUND(I124*H124,2)</f>
        <v>0</v>
      </c>
      <c r="K124" s="182" t="s">
        <v>19</v>
      </c>
      <c r="L124" s="187"/>
      <c r="M124" s="188" t="s">
        <v>19</v>
      </c>
      <c r="N124" s="189" t="s">
        <v>46</v>
      </c>
      <c r="P124" s="141">
        <f>O124*H124</f>
        <v>0</v>
      </c>
      <c r="Q124" s="141">
        <v>0</v>
      </c>
      <c r="R124" s="141">
        <f>Q124*H124</f>
        <v>0</v>
      </c>
      <c r="S124" s="141">
        <v>0</v>
      </c>
      <c r="T124" s="142">
        <f>S124*H124</f>
        <v>0</v>
      </c>
      <c r="AR124" s="143" t="s">
        <v>437</v>
      </c>
      <c r="AT124" s="143" t="s">
        <v>587</v>
      </c>
      <c r="AU124" s="143" t="s">
        <v>90</v>
      </c>
      <c r="AY124" s="18" t="s">
        <v>167</v>
      </c>
      <c r="BE124" s="144">
        <f>IF(N124="základní",J124,0)</f>
        <v>0</v>
      </c>
      <c r="BF124" s="144">
        <f>IF(N124="snížená",J124,0)</f>
        <v>0</v>
      </c>
      <c r="BG124" s="144">
        <f>IF(N124="zákl. přenesená",J124,0)</f>
        <v>0</v>
      </c>
      <c r="BH124" s="144">
        <f>IF(N124="sníž. přenesená",J124,0)</f>
        <v>0</v>
      </c>
      <c r="BI124" s="144">
        <f>IF(N124="nulová",J124,0)</f>
        <v>0</v>
      </c>
      <c r="BJ124" s="18" t="s">
        <v>90</v>
      </c>
      <c r="BK124" s="144">
        <f>ROUND(I124*H124,2)</f>
        <v>0</v>
      </c>
      <c r="BL124" s="18" t="s">
        <v>309</v>
      </c>
      <c r="BM124" s="143" t="s">
        <v>1734</v>
      </c>
    </row>
    <row r="125" spans="2:47" s="1" customFormat="1" ht="29.25">
      <c r="B125" s="33"/>
      <c r="D125" s="150" t="s">
        <v>1678</v>
      </c>
      <c r="F125" s="191" t="s">
        <v>1735</v>
      </c>
      <c r="I125" s="147"/>
      <c r="L125" s="33"/>
      <c r="M125" s="148"/>
      <c r="T125" s="54"/>
      <c r="AT125" s="18" t="s">
        <v>1678</v>
      </c>
      <c r="AU125" s="18" t="s">
        <v>90</v>
      </c>
    </row>
    <row r="126" spans="2:65" s="1" customFormat="1" ht="16.5" customHeight="1">
      <c r="B126" s="33"/>
      <c r="C126" s="180" t="s">
        <v>309</v>
      </c>
      <c r="D126" s="180" t="s">
        <v>587</v>
      </c>
      <c r="E126" s="181" t="s">
        <v>1736</v>
      </c>
      <c r="F126" s="182" t="s">
        <v>1737</v>
      </c>
      <c r="G126" s="183" t="s">
        <v>312</v>
      </c>
      <c r="H126" s="184">
        <v>1</v>
      </c>
      <c r="I126" s="185"/>
      <c r="J126" s="186">
        <f>ROUND(I126*H126,2)</f>
        <v>0</v>
      </c>
      <c r="K126" s="182" t="s">
        <v>19</v>
      </c>
      <c r="L126" s="187"/>
      <c r="M126" s="188" t="s">
        <v>19</v>
      </c>
      <c r="N126" s="189" t="s">
        <v>46</v>
      </c>
      <c r="P126" s="141">
        <f>O126*H126</f>
        <v>0</v>
      </c>
      <c r="Q126" s="141">
        <v>0</v>
      </c>
      <c r="R126" s="141">
        <f>Q126*H126</f>
        <v>0</v>
      </c>
      <c r="S126" s="141">
        <v>0</v>
      </c>
      <c r="T126" s="142">
        <f>S126*H126</f>
        <v>0</v>
      </c>
      <c r="AR126" s="143" t="s">
        <v>437</v>
      </c>
      <c r="AT126" s="143" t="s">
        <v>587</v>
      </c>
      <c r="AU126" s="143" t="s">
        <v>90</v>
      </c>
      <c r="AY126" s="18" t="s">
        <v>167</v>
      </c>
      <c r="BE126" s="144">
        <f>IF(N126="základní",J126,0)</f>
        <v>0</v>
      </c>
      <c r="BF126" s="144">
        <f>IF(N126="snížená",J126,0)</f>
        <v>0</v>
      </c>
      <c r="BG126" s="144">
        <f>IF(N126="zákl. přenesená",J126,0)</f>
        <v>0</v>
      </c>
      <c r="BH126" s="144">
        <f>IF(N126="sníž. přenesená",J126,0)</f>
        <v>0</v>
      </c>
      <c r="BI126" s="144">
        <f>IF(N126="nulová",J126,0)</f>
        <v>0</v>
      </c>
      <c r="BJ126" s="18" t="s">
        <v>90</v>
      </c>
      <c r="BK126" s="144">
        <f>ROUND(I126*H126,2)</f>
        <v>0</v>
      </c>
      <c r="BL126" s="18" t="s">
        <v>309</v>
      </c>
      <c r="BM126" s="143" t="s">
        <v>1738</v>
      </c>
    </row>
    <row r="127" spans="2:47" s="1" customFormat="1" ht="29.25">
      <c r="B127" s="33"/>
      <c r="D127" s="150" t="s">
        <v>1678</v>
      </c>
      <c r="F127" s="191" t="s">
        <v>1739</v>
      </c>
      <c r="I127" s="147"/>
      <c r="L127" s="33"/>
      <c r="M127" s="148"/>
      <c r="T127" s="54"/>
      <c r="AT127" s="18" t="s">
        <v>1678</v>
      </c>
      <c r="AU127" s="18" t="s">
        <v>90</v>
      </c>
    </row>
    <row r="128" spans="2:65" s="1" customFormat="1" ht="24.2" customHeight="1">
      <c r="B128" s="33"/>
      <c r="C128" s="132" t="s">
        <v>319</v>
      </c>
      <c r="D128" s="132" t="s">
        <v>170</v>
      </c>
      <c r="E128" s="133" t="s">
        <v>1740</v>
      </c>
      <c r="F128" s="134" t="s">
        <v>1741</v>
      </c>
      <c r="G128" s="135" t="s">
        <v>173</v>
      </c>
      <c r="H128" s="136">
        <v>469.756</v>
      </c>
      <c r="I128" s="137"/>
      <c r="J128" s="138">
        <f>ROUND(I128*H128,2)</f>
        <v>0</v>
      </c>
      <c r="K128" s="134" t="s">
        <v>19</v>
      </c>
      <c r="L128" s="33"/>
      <c r="M128" s="139" t="s">
        <v>19</v>
      </c>
      <c r="N128" s="140" t="s">
        <v>46</v>
      </c>
      <c r="P128" s="141">
        <f>O128*H128</f>
        <v>0</v>
      </c>
      <c r="Q128" s="141">
        <v>0</v>
      </c>
      <c r="R128" s="141">
        <f>Q128*H128</f>
        <v>0</v>
      </c>
      <c r="S128" s="141">
        <v>0</v>
      </c>
      <c r="T128" s="142">
        <f>S128*H128</f>
        <v>0</v>
      </c>
      <c r="AR128" s="143" t="s">
        <v>309</v>
      </c>
      <c r="AT128" s="143" t="s">
        <v>170</v>
      </c>
      <c r="AU128" s="143" t="s">
        <v>90</v>
      </c>
      <c r="AY128" s="18" t="s">
        <v>167</v>
      </c>
      <c r="BE128" s="144">
        <f>IF(N128="základní",J128,0)</f>
        <v>0</v>
      </c>
      <c r="BF128" s="144">
        <f>IF(N128="snížená",J128,0)</f>
        <v>0</v>
      </c>
      <c r="BG128" s="144">
        <f>IF(N128="zákl. přenesená",J128,0)</f>
        <v>0</v>
      </c>
      <c r="BH128" s="144">
        <f>IF(N128="sníž. přenesená",J128,0)</f>
        <v>0</v>
      </c>
      <c r="BI128" s="144">
        <f>IF(N128="nulová",J128,0)</f>
        <v>0</v>
      </c>
      <c r="BJ128" s="18" t="s">
        <v>90</v>
      </c>
      <c r="BK128" s="144">
        <f>ROUND(I128*H128,2)</f>
        <v>0</v>
      </c>
      <c r="BL128" s="18" t="s">
        <v>309</v>
      </c>
      <c r="BM128" s="143" t="s">
        <v>1742</v>
      </c>
    </row>
    <row r="129" spans="2:51" s="12" customFormat="1" ht="11.25">
      <c r="B129" s="149"/>
      <c r="D129" s="150" t="s">
        <v>179</v>
      </c>
      <c r="E129" s="151" t="s">
        <v>19</v>
      </c>
      <c r="F129" s="152" t="s">
        <v>862</v>
      </c>
      <c r="H129" s="151" t="s">
        <v>19</v>
      </c>
      <c r="I129" s="153"/>
      <c r="L129" s="149"/>
      <c r="M129" s="154"/>
      <c r="T129" s="155"/>
      <c r="AT129" s="151" t="s">
        <v>179</v>
      </c>
      <c r="AU129" s="151" t="s">
        <v>90</v>
      </c>
      <c r="AV129" s="12" t="s">
        <v>82</v>
      </c>
      <c r="AW129" s="12" t="s">
        <v>35</v>
      </c>
      <c r="AX129" s="12" t="s">
        <v>74</v>
      </c>
      <c r="AY129" s="151" t="s">
        <v>167</v>
      </c>
    </row>
    <row r="130" spans="2:51" s="13" customFormat="1" ht="11.25">
      <c r="B130" s="156"/>
      <c r="D130" s="150" t="s">
        <v>179</v>
      </c>
      <c r="E130" s="157" t="s">
        <v>19</v>
      </c>
      <c r="F130" s="158" t="s">
        <v>863</v>
      </c>
      <c r="H130" s="159">
        <v>427.966</v>
      </c>
      <c r="I130" s="160"/>
      <c r="L130" s="156"/>
      <c r="M130" s="161"/>
      <c r="T130" s="162"/>
      <c r="AT130" s="157" t="s">
        <v>179</v>
      </c>
      <c r="AU130" s="157" t="s">
        <v>90</v>
      </c>
      <c r="AV130" s="13" t="s">
        <v>90</v>
      </c>
      <c r="AW130" s="13" t="s">
        <v>35</v>
      </c>
      <c r="AX130" s="13" t="s">
        <v>74</v>
      </c>
      <c r="AY130" s="157" t="s">
        <v>167</v>
      </c>
    </row>
    <row r="131" spans="2:51" s="13" customFormat="1" ht="11.25">
      <c r="B131" s="156"/>
      <c r="D131" s="150" t="s">
        <v>179</v>
      </c>
      <c r="E131" s="157" t="s">
        <v>19</v>
      </c>
      <c r="F131" s="158" t="s">
        <v>864</v>
      </c>
      <c r="H131" s="159">
        <v>151.248</v>
      </c>
      <c r="I131" s="160"/>
      <c r="L131" s="156"/>
      <c r="M131" s="161"/>
      <c r="T131" s="162"/>
      <c r="AT131" s="157" t="s">
        <v>179</v>
      </c>
      <c r="AU131" s="157" t="s">
        <v>90</v>
      </c>
      <c r="AV131" s="13" t="s">
        <v>90</v>
      </c>
      <c r="AW131" s="13" t="s">
        <v>35</v>
      </c>
      <c r="AX131" s="13" t="s">
        <v>74</v>
      </c>
      <c r="AY131" s="157" t="s">
        <v>167</v>
      </c>
    </row>
    <row r="132" spans="2:51" s="13" customFormat="1" ht="11.25">
      <c r="B132" s="156"/>
      <c r="D132" s="150" t="s">
        <v>179</v>
      </c>
      <c r="E132" s="157" t="s">
        <v>19</v>
      </c>
      <c r="F132" s="158" t="s">
        <v>865</v>
      </c>
      <c r="H132" s="159">
        <v>13.414</v>
      </c>
      <c r="I132" s="160"/>
      <c r="L132" s="156"/>
      <c r="M132" s="161"/>
      <c r="T132" s="162"/>
      <c r="AT132" s="157" t="s">
        <v>179</v>
      </c>
      <c r="AU132" s="157" t="s">
        <v>90</v>
      </c>
      <c r="AV132" s="13" t="s">
        <v>90</v>
      </c>
      <c r="AW132" s="13" t="s">
        <v>35</v>
      </c>
      <c r="AX132" s="13" t="s">
        <v>74</v>
      </c>
      <c r="AY132" s="157" t="s">
        <v>167</v>
      </c>
    </row>
    <row r="133" spans="2:51" s="12" customFormat="1" ht="11.25">
      <c r="B133" s="149"/>
      <c r="D133" s="150" t="s">
        <v>179</v>
      </c>
      <c r="E133" s="151" t="s">
        <v>19</v>
      </c>
      <c r="F133" s="152" t="s">
        <v>866</v>
      </c>
      <c r="H133" s="151" t="s">
        <v>19</v>
      </c>
      <c r="I133" s="153"/>
      <c r="L133" s="149"/>
      <c r="M133" s="154"/>
      <c r="T133" s="155"/>
      <c r="AT133" s="151" t="s">
        <v>179</v>
      </c>
      <c r="AU133" s="151" t="s">
        <v>90</v>
      </c>
      <c r="AV133" s="12" t="s">
        <v>82</v>
      </c>
      <c r="AW133" s="12" t="s">
        <v>35</v>
      </c>
      <c r="AX133" s="12" t="s">
        <v>74</v>
      </c>
      <c r="AY133" s="151" t="s">
        <v>167</v>
      </c>
    </row>
    <row r="134" spans="2:51" s="12" customFormat="1" ht="11.25">
      <c r="B134" s="149"/>
      <c r="D134" s="150" t="s">
        <v>179</v>
      </c>
      <c r="E134" s="151" t="s">
        <v>19</v>
      </c>
      <c r="F134" s="152" t="s">
        <v>867</v>
      </c>
      <c r="H134" s="151" t="s">
        <v>19</v>
      </c>
      <c r="I134" s="153"/>
      <c r="L134" s="149"/>
      <c r="M134" s="154"/>
      <c r="T134" s="155"/>
      <c r="AT134" s="151" t="s">
        <v>179</v>
      </c>
      <c r="AU134" s="151" t="s">
        <v>90</v>
      </c>
      <c r="AV134" s="12" t="s">
        <v>82</v>
      </c>
      <c r="AW134" s="12" t="s">
        <v>35</v>
      </c>
      <c r="AX134" s="12" t="s">
        <v>74</v>
      </c>
      <c r="AY134" s="151" t="s">
        <v>167</v>
      </c>
    </row>
    <row r="135" spans="2:51" s="13" customFormat="1" ht="11.25">
      <c r="B135" s="156"/>
      <c r="D135" s="150" t="s">
        <v>179</v>
      </c>
      <c r="E135" s="157" t="s">
        <v>19</v>
      </c>
      <c r="F135" s="158" t="s">
        <v>868</v>
      </c>
      <c r="H135" s="159">
        <v>-61.845</v>
      </c>
      <c r="I135" s="160"/>
      <c r="L135" s="156"/>
      <c r="M135" s="161"/>
      <c r="T135" s="162"/>
      <c r="AT135" s="157" t="s">
        <v>179</v>
      </c>
      <c r="AU135" s="157" t="s">
        <v>90</v>
      </c>
      <c r="AV135" s="13" t="s">
        <v>90</v>
      </c>
      <c r="AW135" s="13" t="s">
        <v>35</v>
      </c>
      <c r="AX135" s="13" t="s">
        <v>74</v>
      </c>
      <c r="AY135" s="157" t="s">
        <v>167</v>
      </c>
    </row>
    <row r="136" spans="2:51" s="13" customFormat="1" ht="11.25">
      <c r="B136" s="156"/>
      <c r="D136" s="150" t="s">
        <v>179</v>
      </c>
      <c r="E136" s="157" t="s">
        <v>19</v>
      </c>
      <c r="F136" s="158" t="s">
        <v>579</v>
      </c>
      <c r="H136" s="159">
        <v>-8.37</v>
      </c>
      <c r="I136" s="160"/>
      <c r="L136" s="156"/>
      <c r="M136" s="161"/>
      <c r="T136" s="162"/>
      <c r="AT136" s="157" t="s">
        <v>179</v>
      </c>
      <c r="AU136" s="157" t="s">
        <v>90</v>
      </c>
      <c r="AV136" s="13" t="s">
        <v>90</v>
      </c>
      <c r="AW136" s="13" t="s">
        <v>35</v>
      </c>
      <c r="AX136" s="13" t="s">
        <v>74</v>
      </c>
      <c r="AY136" s="157" t="s">
        <v>167</v>
      </c>
    </row>
    <row r="137" spans="2:51" s="13" customFormat="1" ht="11.25">
      <c r="B137" s="156"/>
      <c r="D137" s="150" t="s">
        <v>179</v>
      </c>
      <c r="E137" s="157" t="s">
        <v>19</v>
      </c>
      <c r="F137" s="158" t="s">
        <v>582</v>
      </c>
      <c r="H137" s="159">
        <v>-3.457</v>
      </c>
      <c r="I137" s="160"/>
      <c r="L137" s="156"/>
      <c r="M137" s="161"/>
      <c r="T137" s="162"/>
      <c r="AT137" s="157" t="s">
        <v>179</v>
      </c>
      <c r="AU137" s="157" t="s">
        <v>90</v>
      </c>
      <c r="AV137" s="13" t="s">
        <v>90</v>
      </c>
      <c r="AW137" s="13" t="s">
        <v>35</v>
      </c>
      <c r="AX137" s="13" t="s">
        <v>74</v>
      </c>
      <c r="AY137" s="157" t="s">
        <v>167</v>
      </c>
    </row>
    <row r="138" spans="2:51" s="12" customFormat="1" ht="11.25">
      <c r="B138" s="149"/>
      <c r="D138" s="150" t="s">
        <v>179</v>
      </c>
      <c r="E138" s="151" t="s">
        <v>19</v>
      </c>
      <c r="F138" s="152" t="s">
        <v>869</v>
      </c>
      <c r="H138" s="151" t="s">
        <v>19</v>
      </c>
      <c r="I138" s="153"/>
      <c r="L138" s="149"/>
      <c r="M138" s="154"/>
      <c r="T138" s="155"/>
      <c r="AT138" s="151" t="s">
        <v>179</v>
      </c>
      <c r="AU138" s="151" t="s">
        <v>90</v>
      </c>
      <c r="AV138" s="12" t="s">
        <v>82</v>
      </c>
      <c r="AW138" s="12" t="s">
        <v>35</v>
      </c>
      <c r="AX138" s="12" t="s">
        <v>74</v>
      </c>
      <c r="AY138" s="151" t="s">
        <v>167</v>
      </c>
    </row>
    <row r="139" spans="2:51" s="13" customFormat="1" ht="11.25">
      <c r="B139" s="156"/>
      <c r="D139" s="150" t="s">
        <v>179</v>
      </c>
      <c r="E139" s="157" t="s">
        <v>19</v>
      </c>
      <c r="F139" s="158" t="s">
        <v>577</v>
      </c>
      <c r="H139" s="159">
        <v>-5.232</v>
      </c>
      <c r="I139" s="160"/>
      <c r="L139" s="156"/>
      <c r="M139" s="161"/>
      <c r="T139" s="162"/>
      <c r="AT139" s="157" t="s">
        <v>179</v>
      </c>
      <c r="AU139" s="157" t="s">
        <v>90</v>
      </c>
      <c r="AV139" s="13" t="s">
        <v>90</v>
      </c>
      <c r="AW139" s="13" t="s">
        <v>35</v>
      </c>
      <c r="AX139" s="13" t="s">
        <v>74</v>
      </c>
      <c r="AY139" s="157" t="s">
        <v>167</v>
      </c>
    </row>
    <row r="140" spans="2:51" s="13" customFormat="1" ht="11.25">
      <c r="B140" s="156"/>
      <c r="D140" s="150" t="s">
        <v>179</v>
      </c>
      <c r="E140" s="157" t="s">
        <v>19</v>
      </c>
      <c r="F140" s="158" t="s">
        <v>580</v>
      </c>
      <c r="H140" s="159">
        <v>-21.984</v>
      </c>
      <c r="I140" s="160"/>
      <c r="L140" s="156"/>
      <c r="M140" s="161"/>
      <c r="T140" s="162"/>
      <c r="AT140" s="157" t="s">
        <v>179</v>
      </c>
      <c r="AU140" s="157" t="s">
        <v>90</v>
      </c>
      <c r="AV140" s="13" t="s">
        <v>90</v>
      </c>
      <c r="AW140" s="13" t="s">
        <v>35</v>
      </c>
      <c r="AX140" s="13" t="s">
        <v>74</v>
      </c>
      <c r="AY140" s="157" t="s">
        <v>167</v>
      </c>
    </row>
    <row r="141" spans="2:51" s="13" customFormat="1" ht="11.25">
      <c r="B141" s="156"/>
      <c r="D141" s="150" t="s">
        <v>179</v>
      </c>
      <c r="E141" s="157" t="s">
        <v>19</v>
      </c>
      <c r="F141" s="158" t="s">
        <v>870</v>
      </c>
      <c r="H141" s="159">
        <v>-21.984</v>
      </c>
      <c r="I141" s="160"/>
      <c r="L141" s="156"/>
      <c r="M141" s="161"/>
      <c r="T141" s="162"/>
      <c r="AT141" s="157" t="s">
        <v>179</v>
      </c>
      <c r="AU141" s="157" t="s">
        <v>90</v>
      </c>
      <c r="AV141" s="13" t="s">
        <v>90</v>
      </c>
      <c r="AW141" s="13" t="s">
        <v>35</v>
      </c>
      <c r="AX141" s="13" t="s">
        <v>74</v>
      </c>
      <c r="AY141" s="157" t="s">
        <v>167</v>
      </c>
    </row>
    <row r="142" spans="2:51" s="14" customFormat="1" ht="11.25">
      <c r="B142" s="163"/>
      <c r="D142" s="150" t="s">
        <v>179</v>
      </c>
      <c r="E142" s="164" t="s">
        <v>19</v>
      </c>
      <c r="F142" s="165" t="s">
        <v>200</v>
      </c>
      <c r="H142" s="166">
        <v>469.756</v>
      </c>
      <c r="I142" s="167"/>
      <c r="L142" s="163"/>
      <c r="M142" s="168"/>
      <c r="T142" s="169"/>
      <c r="AT142" s="164" t="s">
        <v>179</v>
      </c>
      <c r="AU142" s="164" t="s">
        <v>90</v>
      </c>
      <c r="AV142" s="14" t="s">
        <v>175</v>
      </c>
      <c r="AW142" s="14" t="s">
        <v>35</v>
      </c>
      <c r="AX142" s="14" t="s">
        <v>82</v>
      </c>
      <c r="AY142" s="164" t="s">
        <v>167</v>
      </c>
    </row>
    <row r="143" spans="2:63" s="11" customFormat="1" ht="22.9" customHeight="1">
      <c r="B143" s="120"/>
      <c r="D143" s="121" t="s">
        <v>73</v>
      </c>
      <c r="E143" s="130" t="s">
        <v>1743</v>
      </c>
      <c r="F143" s="130" t="s">
        <v>1744</v>
      </c>
      <c r="I143" s="123"/>
      <c r="J143" s="131">
        <f>BK143</f>
        <v>0</v>
      </c>
      <c r="L143" s="120"/>
      <c r="M143" s="125"/>
      <c r="P143" s="126">
        <f>SUM(P144:P178)</f>
        <v>0</v>
      </c>
      <c r="R143" s="126">
        <f>SUM(R144:R178)</f>
        <v>0</v>
      </c>
      <c r="T143" s="127">
        <f>SUM(T144:T178)</f>
        <v>0</v>
      </c>
      <c r="AR143" s="121" t="s">
        <v>90</v>
      </c>
      <c r="AT143" s="128" t="s">
        <v>73</v>
      </c>
      <c r="AU143" s="128" t="s">
        <v>82</v>
      </c>
      <c r="AY143" s="121" t="s">
        <v>167</v>
      </c>
      <c r="BK143" s="129">
        <f>SUM(BK144:BK178)</f>
        <v>0</v>
      </c>
    </row>
    <row r="144" spans="2:65" s="1" customFormat="1" ht="16.5" customHeight="1">
      <c r="B144" s="33"/>
      <c r="C144" s="180" t="s">
        <v>326</v>
      </c>
      <c r="D144" s="180" t="s">
        <v>587</v>
      </c>
      <c r="E144" s="181" t="s">
        <v>1745</v>
      </c>
      <c r="F144" s="182" t="s">
        <v>1746</v>
      </c>
      <c r="G144" s="183" t="s">
        <v>312</v>
      </c>
      <c r="H144" s="184">
        <v>454</v>
      </c>
      <c r="I144" s="185"/>
      <c r="J144" s="186">
        <f>ROUND(I144*H144,2)</f>
        <v>0</v>
      </c>
      <c r="K144" s="182" t="s">
        <v>19</v>
      </c>
      <c r="L144" s="187"/>
      <c r="M144" s="188" t="s">
        <v>19</v>
      </c>
      <c r="N144" s="189" t="s">
        <v>46</v>
      </c>
      <c r="P144" s="141">
        <f>O144*H144</f>
        <v>0</v>
      </c>
      <c r="Q144" s="141">
        <v>0</v>
      </c>
      <c r="R144" s="141">
        <f>Q144*H144</f>
        <v>0</v>
      </c>
      <c r="S144" s="141">
        <v>0</v>
      </c>
      <c r="T144" s="142">
        <f>S144*H144</f>
        <v>0</v>
      </c>
      <c r="AR144" s="143" t="s">
        <v>437</v>
      </c>
      <c r="AT144" s="143" t="s">
        <v>587</v>
      </c>
      <c r="AU144" s="143" t="s">
        <v>90</v>
      </c>
      <c r="AY144" s="18" t="s">
        <v>167</v>
      </c>
      <c r="BE144" s="144">
        <f>IF(N144="základní",J144,0)</f>
        <v>0</v>
      </c>
      <c r="BF144" s="144">
        <f>IF(N144="snížená",J144,0)</f>
        <v>0</v>
      </c>
      <c r="BG144" s="144">
        <f>IF(N144="zákl. přenesená",J144,0)</f>
        <v>0</v>
      </c>
      <c r="BH144" s="144">
        <f>IF(N144="sníž. přenesená",J144,0)</f>
        <v>0</v>
      </c>
      <c r="BI144" s="144">
        <f>IF(N144="nulová",J144,0)</f>
        <v>0</v>
      </c>
      <c r="BJ144" s="18" t="s">
        <v>90</v>
      </c>
      <c r="BK144" s="144">
        <f>ROUND(I144*H144,2)</f>
        <v>0</v>
      </c>
      <c r="BL144" s="18" t="s">
        <v>309</v>
      </c>
      <c r="BM144" s="143" t="s">
        <v>1747</v>
      </c>
    </row>
    <row r="145" spans="2:47" s="1" customFormat="1" ht="29.25">
      <c r="B145" s="33"/>
      <c r="D145" s="150" t="s">
        <v>1678</v>
      </c>
      <c r="F145" s="191" t="s">
        <v>1748</v>
      </c>
      <c r="I145" s="147"/>
      <c r="L145" s="33"/>
      <c r="M145" s="148"/>
      <c r="T145" s="54"/>
      <c r="AT145" s="18" t="s">
        <v>1678</v>
      </c>
      <c r="AU145" s="18" t="s">
        <v>90</v>
      </c>
    </row>
    <row r="146" spans="2:65" s="1" customFormat="1" ht="16.5" customHeight="1">
      <c r="B146" s="33"/>
      <c r="C146" s="180" t="s">
        <v>335</v>
      </c>
      <c r="D146" s="180" t="s">
        <v>587</v>
      </c>
      <c r="E146" s="181" t="s">
        <v>1749</v>
      </c>
      <c r="F146" s="182" t="s">
        <v>1750</v>
      </c>
      <c r="G146" s="183" t="s">
        <v>368</v>
      </c>
      <c r="H146" s="184">
        <v>577.1</v>
      </c>
      <c r="I146" s="185"/>
      <c r="J146" s="186">
        <f>ROUND(I146*H146,2)</f>
        <v>0</v>
      </c>
      <c r="K146" s="182" t="s">
        <v>19</v>
      </c>
      <c r="L146" s="187"/>
      <c r="M146" s="188" t="s">
        <v>19</v>
      </c>
      <c r="N146" s="189" t="s">
        <v>46</v>
      </c>
      <c r="P146" s="141">
        <f>O146*H146</f>
        <v>0</v>
      </c>
      <c r="Q146" s="141">
        <v>0</v>
      </c>
      <c r="R146" s="141">
        <f>Q146*H146</f>
        <v>0</v>
      </c>
      <c r="S146" s="141">
        <v>0</v>
      </c>
      <c r="T146" s="142">
        <f>S146*H146</f>
        <v>0</v>
      </c>
      <c r="AR146" s="143" t="s">
        <v>437</v>
      </c>
      <c r="AT146" s="143" t="s">
        <v>587</v>
      </c>
      <c r="AU146" s="143" t="s">
        <v>90</v>
      </c>
      <c r="AY146" s="18" t="s">
        <v>167</v>
      </c>
      <c r="BE146" s="144">
        <f>IF(N146="základní",J146,0)</f>
        <v>0</v>
      </c>
      <c r="BF146" s="144">
        <f>IF(N146="snížená",J146,0)</f>
        <v>0</v>
      </c>
      <c r="BG146" s="144">
        <f>IF(N146="zákl. přenesená",J146,0)</f>
        <v>0</v>
      </c>
      <c r="BH146" s="144">
        <f>IF(N146="sníž. přenesená",J146,0)</f>
        <v>0</v>
      </c>
      <c r="BI146" s="144">
        <f>IF(N146="nulová",J146,0)</f>
        <v>0</v>
      </c>
      <c r="BJ146" s="18" t="s">
        <v>90</v>
      </c>
      <c r="BK146" s="144">
        <f>ROUND(I146*H146,2)</f>
        <v>0</v>
      </c>
      <c r="BL146" s="18" t="s">
        <v>309</v>
      </c>
      <c r="BM146" s="143" t="s">
        <v>1751</v>
      </c>
    </row>
    <row r="147" spans="2:47" s="1" customFormat="1" ht="29.25">
      <c r="B147" s="33"/>
      <c r="D147" s="150" t="s">
        <v>1678</v>
      </c>
      <c r="F147" s="191" t="s">
        <v>1752</v>
      </c>
      <c r="I147" s="147"/>
      <c r="L147" s="33"/>
      <c r="M147" s="148"/>
      <c r="T147" s="54"/>
      <c r="AT147" s="18" t="s">
        <v>1678</v>
      </c>
      <c r="AU147" s="18" t="s">
        <v>90</v>
      </c>
    </row>
    <row r="148" spans="2:65" s="1" customFormat="1" ht="16.5" customHeight="1">
      <c r="B148" s="33"/>
      <c r="C148" s="180" t="s">
        <v>342</v>
      </c>
      <c r="D148" s="180" t="s">
        <v>587</v>
      </c>
      <c r="E148" s="181" t="s">
        <v>1753</v>
      </c>
      <c r="F148" s="182" t="s">
        <v>1754</v>
      </c>
      <c r="G148" s="183" t="s">
        <v>368</v>
      </c>
      <c r="H148" s="184">
        <v>38.6</v>
      </c>
      <c r="I148" s="185"/>
      <c r="J148" s="186">
        <f>ROUND(I148*H148,2)</f>
        <v>0</v>
      </c>
      <c r="K148" s="182" t="s">
        <v>19</v>
      </c>
      <c r="L148" s="187"/>
      <c r="M148" s="188" t="s">
        <v>19</v>
      </c>
      <c r="N148" s="189" t="s">
        <v>46</v>
      </c>
      <c r="P148" s="141">
        <f>O148*H148</f>
        <v>0</v>
      </c>
      <c r="Q148" s="141">
        <v>0</v>
      </c>
      <c r="R148" s="141">
        <f>Q148*H148</f>
        <v>0</v>
      </c>
      <c r="S148" s="141">
        <v>0</v>
      </c>
      <c r="T148" s="142">
        <f>S148*H148</f>
        <v>0</v>
      </c>
      <c r="AR148" s="143" t="s">
        <v>437</v>
      </c>
      <c r="AT148" s="143" t="s">
        <v>587</v>
      </c>
      <c r="AU148" s="143" t="s">
        <v>90</v>
      </c>
      <c r="AY148" s="18" t="s">
        <v>167</v>
      </c>
      <c r="BE148" s="144">
        <f>IF(N148="základní",J148,0)</f>
        <v>0</v>
      </c>
      <c r="BF148" s="144">
        <f>IF(N148="snížená",J148,0)</f>
        <v>0</v>
      </c>
      <c r="BG148" s="144">
        <f>IF(N148="zákl. přenesená",J148,0)</f>
        <v>0</v>
      </c>
      <c r="BH148" s="144">
        <f>IF(N148="sníž. přenesená",J148,0)</f>
        <v>0</v>
      </c>
      <c r="BI148" s="144">
        <f>IF(N148="nulová",J148,0)</f>
        <v>0</v>
      </c>
      <c r="BJ148" s="18" t="s">
        <v>90</v>
      </c>
      <c r="BK148" s="144">
        <f>ROUND(I148*H148,2)</f>
        <v>0</v>
      </c>
      <c r="BL148" s="18" t="s">
        <v>309</v>
      </c>
      <c r="BM148" s="143" t="s">
        <v>1755</v>
      </c>
    </row>
    <row r="149" spans="2:47" s="1" customFormat="1" ht="29.25">
      <c r="B149" s="33"/>
      <c r="D149" s="150" t="s">
        <v>1678</v>
      </c>
      <c r="F149" s="191" t="s">
        <v>1756</v>
      </c>
      <c r="I149" s="147"/>
      <c r="L149" s="33"/>
      <c r="M149" s="148"/>
      <c r="T149" s="54"/>
      <c r="AT149" s="18" t="s">
        <v>1678</v>
      </c>
      <c r="AU149" s="18" t="s">
        <v>90</v>
      </c>
    </row>
    <row r="150" spans="2:65" s="1" customFormat="1" ht="16.5" customHeight="1">
      <c r="B150" s="33"/>
      <c r="C150" s="180" t="s">
        <v>7</v>
      </c>
      <c r="D150" s="180" t="s">
        <v>587</v>
      </c>
      <c r="E150" s="181" t="s">
        <v>1757</v>
      </c>
      <c r="F150" s="182" t="s">
        <v>1758</v>
      </c>
      <c r="G150" s="183" t="s">
        <v>368</v>
      </c>
      <c r="H150" s="184">
        <v>223.6</v>
      </c>
      <c r="I150" s="185"/>
      <c r="J150" s="186">
        <f>ROUND(I150*H150,2)</f>
        <v>0</v>
      </c>
      <c r="K150" s="182" t="s">
        <v>19</v>
      </c>
      <c r="L150" s="187"/>
      <c r="M150" s="188" t="s">
        <v>19</v>
      </c>
      <c r="N150" s="189" t="s">
        <v>46</v>
      </c>
      <c r="P150" s="141">
        <f>O150*H150</f>
        <v>0</v>
      </c>
      <c r="Q150" s="141">
        <v>0</v>
      </c>
      <c r="R150" s="141">
        <f>Q150*H150</f>
        <v>0</v>
      </c>
      <c r="S150" s="141">
        <v>0</v>
      </c>
      <c r="T150" s="142">
        <f>S150*H150</f>
        <v>0</v>
      </c>
      <c r="AR150" s="143" t="s">
        <v>437</v>
      </c>
      <c r="AT150" s="143" t="s">
        <v>587</v>
      </c>
      <c r="AU150" s="143" t="s">
        <v>90</v>
      </c>
      <c r="AY150" s="18" t="s">
        <v>167</v>
      </c>
      <c r="BE150" s="144">
        <f>IF(N150="základní",J150,0)</f>
        <v>0</v>
      </c>
      <c r="BF150" s="144">
        <f>IF(N150="snížená",J150,0)</f>
        <v>0</v>
      </c>
      <c r="BG150" s="144">
        <f>IF(N150="zákl. přenesená",J150,0)</f>
        <v>0</v>
      </c>
      <c r="BH150" s="144">
        <f>IF(N150="sníž. přenesená",J150,0)</f>
        <v>0</v>
      </c>
      <c r="BI150" s="144">
        <f>IF(N150="nulová",J150,0)</f>
        <v>0</v>
      </c>
      <c r="BJ150" s="18" t="s">
        <v>90</v>
      </c>
      <c r="BK150" s="144">
        <f>ROUND(I150*H150,2)</f>
        <v>0</v>
      </c>
      <c r="BL150" s="18" t="s">
        <v>309</v>
      </c>
      <c r="BM150" s="143" t="s">
        <v>1759</v>
      </c>
    </row>
    <row r="151" spans="2:47" s="1" customFormat="1" ht="29.25">
      <c r="B151" s="33"/>
      <c r="D151" s="150" t="s">
        <v>1678</v>
      </c>
      <c r="F151" s="191" t="s">
        <v>1760</v>
      </c>
      <c r="I151" s="147"/>
      <c r="L151" s="33"/>
      <c r="M151" s="148"/>
      <c r="T151" s="54"/>
      <c r="AT151" s="18" t="s">
        <v>1678</v>
      </c>
      <c r="AU151" s="18" t="s">
        <v>90</v>
      </c>
    </row>
    <row r="152" spans="2:65" s="1" customFormat="1" ht="16.5" customHeight="1">
      <c r="B152" s="33"/>
      <c r="C152" s="180" t="s">
        <v>355</v>
      </c>
      <c r="D152" s="180" t="s">
        <v>587</v>
      </c>
      <c r="E152" s="181" t="s">
        <v>1761</v>
      </c>
      <c r="F152" s="182" t="s">
        <v>1762</v>
      </c>
      <c r="G152" s="183" t="s">
        <v>312</v>
      </c>
      <c r="H152" s="184">
        <v>12</v>
      </c>
      <c r="I152" s="185"/>
      <c r="J152" s="186">
        <f>ROUND(I152*H152,2)</f>
        <v>0</v>
      </c>
      <c r="K152" s="182" t="s">
        <v>19</v>
      </c>
      <c r="L152" s="187"/>
      <c r="M152" s="188" t="s">
        <v>19</v>
      </c>
      <c r="N152" s="189" t="s">
        <v>46</v>
      </c>
      <c r="P152" s="141">
        <f>O152*H152</f>
        <v>0</v>
      </c>
      <c r="Q152" s="141">
        <v>0</v>
      </c>
      <c r="R152" s="141">
        <f>Q152*H152</f>
        <v>0</v>
      </c>
      <c r="S152" s="141">
        <v>0</v>
      </c>
      <c r="T152" s="142">
        <f>S152*H152</f>
        <v>0</v>
      </c>
      <c r="AR152" s="143" t="s">
        <v>437</v>
      </c>
      <c r="AT152" s="143" t="s">
        <v>587</v>
      </c>
      <c r="AU152" s="143" t="s">
        <v>90</v>
      </c>
      <c r="AY152" s="18" t="s">
        <v>167</v>
      </c>
      <c r="BE152" s="144">
        <f>IF(N152="základní",J152,0)</f>
        <v>0</v>
      </c>
      <c r="BF152" s="144">
        <f>IF(N152="snížená",J152,0)</f>
        <v>0</v>
      </c>
      <c r="BG152" s="144">
        <f>IF(N152="zákl. přenesená",J152,0)</f>
        <v>0</v>
      </c>
      <c r="BH152" s="144">
        <f>IF(N152="sníž. přenesená",J152,0)</f>
        <v>0</v>
      </c>
      <c r="BI152" s="144">
        <f>IF(N152="nulová",J152,0)</f>
        <v>0</v>
      </c>
      <c r="BJ152" s="18" t="s">
        <v>90</v>
      </c>
      <c r="BK152" s="144">
        <f>ROUND(I152*H152,2)</f>
        <v>0</v>
      </c>
      <c r="BL152" s="18" t="s">
        <v>309</v>
      </c>
      <c r="BM152" s="143" t="s">
        <v>1763</v>
      </c>
    </row>
    <row r="153" spans="2:47" s="1" customFormat="1" ht="29.25">
      <c r="B153" s="33"/>
      <c r="D153" s="150" t="s">
        <v>1678</v>
      </c>
      <c r="F153" s="191" t="s">
        <v>1764</v>
      </c>
      <c r="I153" s="147"/>
      <c r="L153" s="33"/>
      <c r="M153" s="148"/>
      <c r="T153" s="54"/>
      <c r="AT153" s="18" t="s">
        <v>1678</v>
      </c>
      <c r="AU153" s="18" t="s">
        <v>90</v>
      </c>
    </row>
    <row r="154" spans="2:65" s="1" customFormat="1" ht="16.5" customHeight="1">
      <c r="B154" s="33"/>
      <c r="C154" s="180" t="s">
        <v>365</v>
      </c>
      <c r="D154" s="180" t="s">
        <v>587</v>
      </c>
      <c r="E154" s="181" t="s">
        <v>1765</v>
      </c>
      <c r="F154" s="182" t="s">
        <v>1766</v>
      </c>
      <c r="G154" s="183" t="s">
        <v>312</v>
      </c>
      <c r="H154" s="184">
        <v>2</v>
      </c>
      <c r="I154" s="185"/>
      <c r="J154" s="186">
        <f>ROUND(I154*H154,2)</f>
        <v>0</v>
      </c>
      <c r="K154" s="182" t="s">
        <v>19</v>
      </c>
      <c r="L154" s="187"/>
      <c r="M154" s="188" t="s">
        <v>19</v>
      </c>
      <c r="N154" s="189" t="s">
        <v>46</v>
      </c>
      <c r="P154" s="141">
        <f>O154*H154</f>
        <v>0</v>
      </c>
      <c r="Q154" s="141">
        <v>0</v>
      </c>
      <c r="R154" s="141">
        <f>Q154*H154</f>
        <v>0</v>
      </c>
      <c r="S154" s="141">
        <v>0</v>
      </c>
      <c r="T154" s="142">
        <f>S154*H154</f>
        <v>0</v>
      </c>
      <c r="AR154" s="143" t="s">
        <v>437</v>
      </c>
      <c r="AT154" s="143" t="s">
        <v>587</v>
      </c>
      <c r="AU154" s="143" t="s">
        <v>90</v>
      </c>
      <c r="AY154" s="18" t="s">
        <v>167</v>
      </c>
      <c r="BE154" s="144">
        <f>IF(N154="základní",J154,0)</f>
        <v>0</v>
      </c>
      <c r="BF154" s="144">
        <f>IF(N154="snížená",J154,0)</f>
        <v>0</v>
      </c>
      <c r="BG154" s="144">
        <f>IF(N154="zákl. přenesená",J154,0)</f>
        <v>0</v>
      </c>
      <c r="BH154" s="144">
        <f>IF(N154="sníž. přenesená",J154,0)</f>
        <v>0</v>
      </c>
      <c r="BI154" s="144">
        <f>IF(N154="nulová",J154,0)</f>
        <v>0</v>
      </c>
      <c r="BJ154" s="18" t="s">
        <v>90</v>
      </c>
      <c r="BK154" s="144">
        <f>ROUND(I154*H154,2)</f>
        <v>0</v>
      </c>
      <c r="BL154" s="18" t="s">
        <v>309</v>
      </c>
      <c r="BM154" s="143" t="s">
        <v>1767</v>
      </c>
    </row>
    <row r="155" spans="2:47" s="1" customFormat="1" ht="29.25">
      <c r="B155" s="33"/>
      <c r="D155" s="150" t="s">
        <v>1678</v>
      </c>
      <c r="F155" s="191" t="s">
        <v>1768</v>
      </c>
      <c r="I155" s="147"/>
      <c r="L155" s="33"/>
      <c r="M155" s="148"/>
      <c r="T155" s="54"/>
      <c r="AT155" s="18" t="s">
        <v>1678</v>
      </c>
      <c r="AU155" s="18" t="s">
        <v>90</v>
      </c>
    </row>
    <row r="156" spans="2:65" s="1" customFormat="1" ht="16.5" customHeight="1">
      <c r="B156" s="33"/>
      <c r="C156" s="180" t="s">
        <v>379</v>
      </c>
      <c r="D156" s="180" t="s">
        <v>587</v>
      </c>
      <c r="E156" s="181" t="s">
        <v>1769</v>
      </c>
      <c r="F156" s="182" t="s">
        <v>1713</v>
      </c>
      <c r="G156" s="183" t="s">
        <v>368</v>
      </c>
      <c r="H156" s="184">
        <v>152</v>
      </c>
      <c r="I156" s="185"/>
      <c r="J156" s="186">
        <f>ROUND(I156*H156,2)</f>
        <v>0</v>
      </c>
      <c r="K156" s="182" t="s">
        <v>19</v>
      </c>
      <c r="L156" s="187"/>
      <c r="M156" s="188" t="s">
        <v>19</v>
      </c>
      <c r="N156" s="189" t="s">
        <v>46</v>
      </c>
      <c r="P156" s="141">
        <f>O156*H156</f>
        <v>0</v>
      </c>
      <c r="Q156" s="141">
        <v>0</v>
      </c>
      <c r="R156" s="141">
        <f>Q156*H156</f>
        <v>0</v>
      </c>
      <c r="S156" s="141">
        <v>0</v>
      </c>
      <c r="T156" s="142">
        <f>S156*H156</f>
        <v>0</v>
      </c>
      <c r="AR156" s="143" t="s">
        <v>437</v>
      </c>
      <c r="AT156" s="143" t="s">
        <v>587</v>
      </c>
      <c r="AU156" s="143" t="s">
        <v>90</v>
      </c>
      <c r="AY156" s="18" t="s">
        <v>167</v>
      </c>
      <c r="BE156" s="144">
        <f>IF(N156="základní",J156,0)</f>
        <v>0</v>
      </c>
      <c r="BF156" s="144">
        <f>IF(N156="snížená",J156,0)</f>
        <v>0</v>
      </c>
      <c r="BG156" s="144">
        <f>IF(N156="zákl. přenesená",J156,0)</f>
        <v>0</v>
      </c>
      <c r="BH156" s="144">
        <f>IF(N156="sníž. přenesená",J156,0)</f>
        <v>0</v>
      </c>
      <c r="BI156" s="144">
        <f>IF(N156="nulová",J156,0)</f>
        <v>0</v>
      </c>
      <c r="BJ156" s="18" t="s">
        <v>90</v>
      </c>
      <c r="BK156" s="144">
        <f>ROUND(I156*H156,2)</f>
        <v>0</v>
      </c>
      <c r="BL156" s="18" t="s">
        <v>309</v>
      </c>
      <c r="BM156" s="143" t="s">
        <v>1770</v>
      </c>
    </row>
    <row r="157" spans="2:47" s="1" customFormat="1" ht="29.25">
      <c r="B157" s="33"/>
      <c r="D157" s="150" t="s">
        <v>1678</v>
      </c>
      <c r="F157" s="191" t="s">
        <v>1715</v>
      </c>
      <c r="I157" s="147"/>
      <c r="L157" s="33"/>
      <c r="M157" s="148"/>
      <c r="T157" s="54"/>
      <c r="AT157" s="18" t="s">
        <v>1678</v>
      </c>
      <c r="AU157" s="18" t="s">
        <v>90</v>
      </c>
    </row>
    <row r="158" spans="2:65" s="1" customFormat="1" ht="16.5" customHeight="1">
      <c r="B158" s="33"/>
      <c r="C158" s="180" t="s">
        <v>386</v>
      </c>
      <c r="D158" s="180" t="s">
        <v>587</v>
      </c>
      <c r="E158" s="181" t="s">
        <v>1771</v>
      </c>
      <c r="F158" s="182" t="s">
        <v>1772</v>
      </c>
      <c r="G158" s="183" t="s">
        <v>312</v>
      </c>
      <c r="H158" s="184">
        <v>38</v>
      </c>
      <c r="I158" s="185"/>
      <c r="J158" s="186">
        <f>ROUND(I158*H158,2)</f>
        <v>0</v>
      </c>
      <c r="K158" s="182" t="s">
        <v>19</v>
      </c>
      <c r="L158" s="187"/>
      <c r="M158" s="188" t="s">
        <v>19</v>
      </c>
      <c r="N158" s="189" t="s">
        <v>46</v>
      </c>
      <c r="P158" s="141">
        <f>O158*H158</f>
        <v>0</v>
      </c>
      <c r="Q158" s="141">
        <v>0</v>
      </c>
      <c r="R158" s="141">
        <f>Q158*H158</f>
        <v>0</v>
      </c>
      <c r="S158" s="141">
        <v>0</v>
      </c>
      <c r="T158" s="142">
        <f>S158*H158</f>
        <v>0</v>
      </c>
      <c r="AR158" s="143" t="s">
        <v>437</v>
      </c>
      <c r="AT158" s="143" t="s">
        <v>587</v>
      </c>
      <c r="AU158" s="143" t="s">
        <v>90</v>
      </c>
      <c r="AY158" s="18" t="s">
        <v>167</v>
      </c>
      <c r="BE158" s="144">
        <f>IF(N158="základní",J158,0)</f>
        <v>0</v>
      </c>
      <c r="BF158" s="144">
        <f>IF(N158="snížená",J158,0)</f>
        <v>0</v>
      </c>
      <c r="BG158" s="144">
        <f>IF(N158="zákl. přenesená",J158,0)</f>
        <v>0</v>
      </c>
      <c r="BH158" s="144">
        <f>IF(N158="sníž. přenesená",J158,0)</f>
        <v>0</v>
      </c>
      <c r="BI158" s="144">
        <f>IF(N158="nulová",J158,0)</f>
        <v>0</v>
      </c>
      <c r="BJ158" s="18" t="s">
        <v>90</v>
      </c>
      <c r="BK158" s="144">
        <f>ROUND(I158*H158,2)</f>
        <v>0</v>
      </c>
      <c r="BL158" s="18" t="s">
        <v>309</v>
      </c>
      <c r="BM158" s="143" t="s">
        <v>1773</v>
      </c>
    </row>
    <row r="159" spans="2:47" s="1" customFormat="1" ht="29.25">
      <c r="B159" s="33"/>
      <c r="D159" s="150" t="s">
        <v>1678</v>
      </c>
      <c r="F159" s="191" t="s">
        <v>1774</v>
      </c>
      <c r="I159" s="147"/>
      <c r="L159" s="33"/>
      <c r="M159" s="148"/>
      <c r="T159" s="54"/>
      <c r="AT159" s="18" t="s">
        <v>1678</v>
      </c>
      <c r="AU159" s="18" t="s">
        <v>90</v>
      </c>
    </row>
    <row r="160" spans="2:65" s="1" customFormat="1" ht="16.5" customHeight="1">
      <c r="B160" s="33"/>
      <c r="C160" s="180" t="s">
        <v>392</v>
      </c>
      <c r="D160" s="180" t="s">
        <v>587</v>
      </c>
      <c r="E160" s="181" t="s">
        <v>1775</v>
      </c>
      <c r="F160" s="182" t="s">
        <v>1721</v>
      </c>
      <c r="G160" s="183" t="s">
        <v>312</v>
      </c>
      <c r="H160" s="184">
        <v>38</v>
      </c>
      <c r="I160" s="185"/>
      <c r="J160" s="186">
        <f>ROUND(I160*H160,2)</f>
        <v>0</v>
      </c>
      <c r="K160" s="182" t="s">
        <v>19</v>
      </c>
      <c r="L160" s="187"/>
      <c r="M160" s="188" t="s">
        <v>19</v>
      </c>
      <c r="N160" s="189" t="s">
        <v>46</v>
      </c>
      <c r="P160" s="141">
        <f>O160*H160</f>
        <v>0</v>
      </c>
      <c r="Q160" s="141">
        <v>0</v>
      </c>
      <c r="R160" s="141">
        <f>Q160*H160</f>
        <v>0</v>
      </c>
      <c r="S160" s="141">
        <v>0</v>
      </c>
      <c r="T160" s="142">
        <f>S160*H160</f>
        <v>0</v>
      </c>
      <c r="AR160" s="143" t="s">
        <v>437</v>
      </c>
      <c r="AT160" s="143" t="s">
        <v>587</v>
      </c>
      <c r="AU160" s="143" t="s">
        <v>90</v>
      </c>
      <c r="AY160" s="18" t="s">
        <v>167</v>
      </c>
      <c r="BE160" s="144">
        <f>IF(N160="základní",J160,0)</f>
        <v>0</v>
      </c>
      <c r="BF160" s="144">
        <f>IF(N160="snížená",J160,0)</f>
        <v>0</v>
      </c>
      <c r="BG160" s="144">
        <f>IF(N160="zákl. přenesená",J160,0)</f>
        <v>0</v>
      </c>
      <c r="BH160" s="144">
        <f>IF(N160="sníž. přenesená",J160,0)</f>
        <v>0</v>
      </c>
      <c r="BI160" s="144">
        <f>IF(N160="nulová",J160,0)</f>
        <v>0</v>
      </c>
      <c r="BJ160" s="18" t="s">
        <v>90</v>
      </c>
      <c r="BK160" s="144">
        <f>ROUND(I160*H160,2)</f>
        <v>0</v>
      </c>
      <c r="BL160" s="18" t="s">
        <v>309</v>
      </c>
      <c r="BM160" s="143" t="s">
        <v>1776</v>
      </c>
    </row>
    <row r="161" spans="2:47" s="1" customFormat="1" ht="29.25">
      <c r="B161" s="33"/>
      <c r="D161" s="150" t="s">
        <v>1678</v>
      </c>
      <c r="F161" s="191" t="s">
        <v>1723</v>
      </c>
      <c r="I161" s="147"/>
      <c r="L161" s="33"/>
      <c r="M161" s="148"/>
      <c r="T161" s="54"/>
      <c r="AT161" s="18" t="s">
        <v>1678</v>
      </c>
      <c r="AU161" s="18" t="s">
        <v>90</v>
      </c>
    </row>
    <row r="162" spans="2:65" s="1" customFormat="1" ht="16.5" customHeight="1">
      <c r="B162" s="33"/>
      <c r="C162" s="180" t="s">
        <v>397</v>
      </c>
      <c r="D162" s="180" t="s">
        <v>587</v>
      </c>
      <c r="E162" s="181" t="s">
        <v>1777</v>
      </c>
      <c r="F162" s="182" t="s">
        <v>1725</v>
      </c>
      <c r="G162" s="183" t="s">
        <v>312</v>
      </c>
      <c r="H162" s="184">
        <v>3000</v>
      </c>
      <c r="I162" s="185"/>
      <c r="J162" s="186">
        <f>ROUND(I162*H162,2)</f>
        <v>0</v>
      </c>
      <c r="K162" s="182" t="s">
        <v>19</v>
      </c>
      <c r="L162" s="187"/>
      <c r="M162" s="188" t="s">
        <v>19</v>
      </c>
      <c r="N162" s="189" t="s">
        <v>46</v>
      </c>
      <c r="P162" s="141">
        <f>O162*H162</f>
        <v>0</v>
      </c>
      <c r="Q162" s="141">
        <v>0</v>
      </c>
      <c r="R162" s="141">
        <f>Q162*H162</f>
        <v>0</v>
      </c>
      <c r="S162" s="141">
        <v>0</v>
      </c>
      <c r="T162" s="142">
        <f>S162*H162</f>
        <v>0</v>
      </c>
      <c r="AR162" s="143" t="s">
        <v>437</v>
      </c>
      <c r="AT162" s="143" t="s">
        <v>587</v>
      </c>
      <c r="AU162" s="143" t="s">
        <v>90</v>
      </c>
      <c r="AY162" s="18" t="s">
        <v>167</v>
      </c>
      <c r="BE162" s="144">
        <f>IF(N162="základní",J162,0)</f>
        <v>0</v>
      </c>
      <c r="BF162" s="144">
        <f>IF(N162="snížená",J162,0)</f>
        <v>0</v>
      </c>
      <c r="BG162" s="144">
        <f>IF(N162="zákl. přenesená",J162,0)</f>
        <v>0</v>
      </c>
      <c r="BH162" s="144">
        <f>IF(N162="sníž. přenesená",J162,0)</f>
        <v>0</v>
      </c>
      <c r="BI162" s="144">
        <f>IF(N162="nulová",J162,0)</f>
        <v>0</v>
      </c>
      <c r="BJ162" s="18" t="s">
        <v>90</v>
      </c>
      <c r="BK162" s="144">
        <f>ROUND(I162*H162,2)</f>
        <v>0</v>
      </c>
      <c r="BL162" s="18" t="s">
        <v>309</v>
      </c>
      <c r="BM162" s="143" t="s">
        <v>1778</v>
      </c>
    </row>
    <row r="163" spans="2:47" s="1" customFormat="1" ht="29.25">
      <c r="B163" s="33"/>
      <c r="D163" s="150" t="s">
        <v>1678</v>
      </c>
      <c r="F163" s="191" t="s">
        <v>1727</v>
      </c>
      <c r="I163" s="147"/>
      <c r="L163" s="33"/>
      <c r="M163" s="148"/>
      <c r="T163" s="54"/>
      <c r="AT163" s="18" t="s">
        <v>1678</v>
      </c>
      <c r="AU163" s="18" t="s">
        <v>90</v>
      </c>
    </row>
    <row r="164" spans="2:65" s="1" customFormat="1" ht="16.5" customHeight="1">
      <c r="B164" s="33"/>
      <c r="C164" s="180" t="s">
        <v>403</v>
      </c>
      <c r="D164" s="180" t="s">
        <v>587</v>
      </c>
      <c r="E164" s="181" t="s">
        <v>1779</v>
      </c>
      <c r="F164" s="182" t="s">
        <v>1729</v>
      </c>
      <c r="G164" s="183" t="s">
        <v>312</v>
      </c>
      <c r="H164" s="184">
        <v>2</v>
      </c>
      <c r="I164" s="185"/>
      <c r="J164" s="186">
        <f>ROUND(I164*H164,2)</f>
        <v>0</v>
      </c>
      <c r="K164" s="182" t="s">
        <v>19</v>
      </c>
      <c r="L164" s="187"/>
      <c r="M164" s="188" t="s">
        <v>19</v>
      </c>
      <c r="N164" s="189" t="s">
        <v>46</v>
      </c>
      <c r="P164" s="141">
        <f>O164*H164</f>
        <v>0</v>
      </c>
      <c r="Q164" s="141">
        <v>0</v>
      </c>
      <c r="R164" s="141">
        <f>Q164*H164</f>
        <v>0</v>
      </c>
      <c r="S164" s="141">
        <v>0</v>
      </c>
      <c r="T164" s="142">
        <f>S164*H164</f>
        <v>0</v>
      </c>
      <c r="AR164" s="143" t="s">
        <v>437</v>
      </c>
      <c r="AT164" s="143" t="s">
        <v>587</v>
      </c>
      <c r="AU164" s="143" t="s">
        <v>90</v>
      </c>
      <c r="AY164" s="18" t="s">
        <v>167</v>
      </c>
      <c r="BE164" s="144">
        <f>IF(N164="základní",J164,0)</f>
        <v>0</v>
      </c>
      <c r="BF164" s="144">
        <f>IF(N164="snížená",J164,0)</f>
        <v>0</v>
      </c>
      <c r="BG164" s="144">
        <f>IF(N164="zákl. přenesená",J164,0)</f>
        <v>0</v>
      </c>
      <c r="BH164" s="144">
        <f>IF(N164="sníž. přenesená",J164,0)</f>
        <v>0</v>
      </c>
      <c r="BI164" s="144">
        <f>IF(N164="nulová",J164,0)</f>
        <v>0</v>
      </c>
      <c r="BJ164" s="18" t="s">
        <v>90</v>
      </c>
      <c r="BK164" s="144">
        <f>ROUND(I164*H164,2)</f>
        <v>0</v>
      </c>
      <c r="BL164" s="18" t="s">
        <v>309</v>
      </c>
      <c r="BM164" s="143" t="s">
        <v>1780</v>
      </c>
    </row>
    <row r="165" spans="2:47" s="1" customFormat="1" ht="29.25">
      <c r="B165" s="33"/>
      <c r="D165" s="150" t="s">
        <v>1678</v>
      </c>
      <c r="F165" s="191" t="s">
        <v>1731</v>
      </c>
      <c r="I165" s="147"/>
      <c r="L165" s="33"/>
      <c r="M165" s="148"/>
      <c r="T165" s="54"/>
      <c r="AT165" s="18" t="s">
        <v>1678</v>
      </c>
      <c r="AU165" s="18" t="s">
        <v>90</v>
      </c>
    </row>
    <row r="166" spans="2:65" s="1" customFormat="1" ht="16.5" customHeight="1">
      <c r="B166" s="33"/>
      <c r="C166" s="180" t="s">
        <v>410</v>
      </c>
      <c r="D166" s="180" t="s">
        <v>587</v>
      </c>
      <c r="E166" s="181" t="s">
        <v>1781</v>
      </c>
      <c r="F166" s="182" t="s">
        <v>1733</v>
      </c>
      <c r="G166" s="183" t="s">
        <v>312</v>
      </c>
      <c r="H166" s="184">
        <v>1000</v>
      </c>
      <c r="I166" s="185"/>
      <c r="J166" s="186">
        <f>ROUND(I166*H166,2)</f>
        <v>0</v>
      </c>
      <c r="K166" s="182" t="s">
        <v>19</v>
      </c>
      <c r="L166" s="187"/>
      <c r="M166" s="188" t="s">
        <v>19</v>
      </c>
      <c r="N166" s="189" t="s">
        <v>46</v>
      </c>
      <c r="P166" s="141">
        <f>O166*H166</f>
        <v>0</v>
      </c>
      <c r="Q166" s="141">
        <v>0</v>
      </c>
      <c r="R166" s="141">
        <f>Q166*H166</f>
        <v>0</v>
      </c>
      <c r="S166" s="141">
        <v>0</v>
      </c>
      <c r="T166" s="142">
        <f>S166*H166</f>
        <v>0</v>
      </c>
      <c r="AR166" s="143" t="s">
        <v>437</v>
      </c>
      <c r="AT166" s="143" t="s">
        <v>587</v>
      </c>
      <c r="AU166" s="143" t="s">
        <v>90</v>
      </c>
      <c r="AY166" s="18" t="s">
        <v>167</v>
      </c>
      <c r="BE166" s="144">
        <f>IF(N166="základní",J166,0)</f>
        <v>0</v>
      </c>
      <c r="BF166" s="144">
        <f>IF(N166="snížená",J166,0)</f>
        <v>0</v>
      </c>
      <c r="BG166" s="144">
        <f>IF(N166="zákl. přenesená",J166,0)</f>
        <v>0</v>
      </c>
      <c r="BH166" s="144">
        <f>IF(N166="sníž. přenesená",J166,0)</f>
        <v>0</v>
      </c>
      <c r="BI166" s="144">
        <f>IF(N166="nulová",J166,0)</f>
        <v>0</v>
      </c>
      <c r="BJ166" s="18" t="s">
        <v>90</v>
      </c>
      <c r="BK166" s="144">
        <f>ROUND(I166*H166,2)</f>
        <v>0</v>
      </c>
      <c r="BL166" s="18" t="s">
        <v>309</v>
      </c>
      <c r="BM166" s="143" t="s">
        <v>1782</v>
      </c>
    </row>
    <row r="167" spans="2:47" s="1" customFormat="1" ht="29.25">
      <c r="B167" s="33"/>
      <c r="D167" s="150" t="s">
        <v>1678</v>
      </c>
      <c r="F167" s="191" t="s">
        <v>1735</v>
      </c>
      <c r="I167" s="147"/>
      <c r="L167" s="33"/>
      <c r="M167" s="148"/>
      <c r="T167" s="54"/>
      <c r="AT167" s="18" t="s">
        <v>1678</v>
      </c>
      <c r="AU167" s="18" t="s">
        <v>90</v>
      </c>
    </row>
    <row r="168" spans="2:65" s="1" customFormat="1" ht="16.5" customHeight="1">
      <c r="B168" s="33"/>
      <c r="C168" s="180" t="s">
        <v>416</v>
      </c>
      <c r="D168" s="180" t="s">
        <v>587</v>
      </c>
      <c r="E168" s="181" t="s">
        <v>1783</v>
      </c>
      <c r="F168" s="182" t="s">
        <v>1737</v>
      </c>
      <c r="G168" s="183" t="s">
        <v>312</v>
      </c>
      <c r="H168" s="184">
        <v>1</v>
      </c>
      <c r="I168" s="185"/>
      <c r="J168" s="186">
        <f>ROUND(I168*H168,2)</f>
        <v>0</v>
      </c>
      <c r="K168" s="182" t="s">
        <v>19</v>
      </c>
      <c r="L168" s="187"/>
      <c r="M168" s="188" t="s">
        <v>19</v>
      </c>
      <c r="N168" s="189" t="s">
        <v>46</v>
      </c>
      <c r="P168" s="141">
        <f>O168*H168</f>
        <v>0</v>
      </c>
      <c r="Q168" s="141">
        <v>0</v>
      </c>
      <c r="R168" s="141">
        <f>Q168*H168</f>
        <v>0</v>
      </c>
      <c r="S168" s="141">
        <v>0</v>
      </c>
      <c r="T168" s="142">
        <f>S168*H168</f>
        <v>0</v>
      </c>
      <c r="AR168" s="143" t="s">
        <v>437</v>
      </c>
      <c r="AT168" s="143" t="s">
        <v>587</v>
      </c>
      <c r="AU168" s="143" t="s">
        <v>90</v>
      </c>
      <c r="AY168" s="18" t="s">
        <v>167</v>
      </c>
      <c r="BE168" s="144">
        <f>IF(N168="základní",J168,0)</f>
        <v>0</v>
      </c>
      <c r="BF168" s="144">
        <f>IF(N168="snížená",J168,0)</f>
        <v>0</v>
      </c>
      <c r="BG168" s="144">
        <f>IF(N168="zákl. přenesená",J168,0)</f>
        <v>0</v>
      </c>
      <c r="BH168" s="144">
        <f>IF(N168="sníž. přenesená",J168,0)</f>
        <v>0</v>
      </c>
      <c r="BI168" s="144">
        <f>IF(N168="nulová",J168,0)</f>
        <v>0</v>
      </c>
      <c r="BJ168" s="18" t="s">
        <v>90</v>
      </c>
      <c r="BK168" s="144">
        <f>ROUND(I168*H168,2)</f>
        <v>0</v>
      </c>
      <c r="BL168" s="18" t="s">
        <v>309</v>
      </c>
      <c r="BM168" s="143" t="s">
        <v>1784</v>
      </c>
    </row>
    <row r="169" spans="2:47" s="1" customFormat="1" ht="29.25">
      <c r="B169" s="33"/>
      <c r="D169" s="150" t="s">
        <v>1678</v>
      </c>
      <c r="F169" s="191" t="s">
        <v>1739</v>
      </c>
      <c r="I169" s="147"/>
      <c r="L169" s="33"/>
      <c r="M169" s="148"/>
      <c r="T169" s="54"/>
      <c r="AT169" s="18" t="s">
        <v>1678</v>
      </c>
      <c r="AU169" s="18" t="s">
        <v>90</v>
      </c>
    </row>
    <row r="170" spans="2:65" s="1" customFormat="1" ht="16.5" customHeight="1">
      <c r="B170" s="33"/>
      <c r="C170" s="132" t="s">
        <v>428</v>
      </c>
      <c r="D170" s="132" t="s">
        <v>170</v>
      </c>
      <c r="E170" s="133" t="s">
        <v>1785</v>
      </c>
      <c r="F170" s="134" t="s">
        <v>1786</v>
      </c>
      <c r="G170" s="135" t="s">
        <v>173</v>
      </c>
      <c r="H170" s="136">
        <v>289.393</v>
      </c>
      <c r="I170" s="137"/>
      <c r="J170" s="138">
        <f>ROUND(I170*H170,2)</f>
        <v>0</v>
      </c>
      <c r="K170" s="134" t="s">
        <v>19</v>
      </c>
      <c r="L170" s="33"/>
      <c r="M170" s="139" t="s">
        <v>19</v>
      </c>
      <c r="N170" s="140" t="s">
        <v>46</v>
      </c>
      <c r="P170" s="141">
        <f>O170*H170</f>
        <v>0</v>
      </c>
      <c r="Q170" s="141">
        <v>0</v>
      </c>
      <c r="R170" s="141">
        <f>Q170*H170</f>
        <v>0</v>
      </c>
      <c r="S170" s="141">
        <v>0</v>
      </c>
      <c r="T170" s="142">
        <f>S170*H170</f>
        <v>0</v>
      </c>
      <c r="AR170" s="143" t="s">
        <v>309</v>
      </c>
      <c r="AT170" s="143" t="s">
        <v>170</v>
      </c>
      <c r="AU170" s="143" t="s">
        <v>90</v>
      </c>
      <c r="AY170" s="18" t="s">
        <v>167</v>
      </c>
      <c r="BE170" s="144">
        <f>IF(N170="základní",J170,0)</f>
        <v>0</v>
      </c>
      <c r="BF170" s="144">
        <f>IF(N170="snížená",J170,0)</f>
        <v>0</v>
      </c>
      <c r="BG170" s="144">
        <f>IF(N170="zákl. přenesená",J170,0)</f>
        <v>0</v>
      </c>
      <c r="BH170" s="144">
        <f>IF(N170="sníž. přenesená",J170,0)</f>
        <v>0</v>
      </c>
      <c r="BI170" s="144">
        <f>IF(N170="nulová",J170,0)</f>
        <v>0</v>
      </c>
      <c r="BJ170" s="18" t="s">
        <v>90</v>
      </c>
      <c r="BK170" s="144">
        <f>ROUND(I170*H170,2)</f>
        <v>0</v>
      </c>
      <c r="BL170" s="18" t="s">
        <v>309</v>
      </c>
      <c r="BM170" s="143" t="s">
        <v>1787</v>
      </c>
    </row>
    <row r="171" spans="2:51" s="12" customFormat="1" ht="11.25">
      <c r="B171" s="149"/>
      <c r="D171" s="150" t="s">
        <v>179</v>
      </c>
      <c r="E171" s="151" t="s">
        <v>19</v>
      </c>
      <c r="F171" s="152" t="s">
        <v>871</v>
      </c>
      <c r="H171" s="151" t="s">
        <v>19</v>
      </c>
      <c r="I171" s="153"/>
      <c r="L171" s="149"/>
      <c r="M171" s="154"/>
      <c r="T171" s="155"/>
      <c r="AT171" s="151" t="s">
        <v>179</v>
      </c>
      <c r="AU171" s="151" t="s">
        <v>90</v>
      </c>
      <c r="AV171" s="12" t="s">
        <v>82</v>
      </c>
      <c r="AW171" s="12" t="s">
        <v>35</v>
      </c>
      <c r="AX171" s="12" t="s">
        <v>74</v>
      </c>
      <c r="AY171" s="151" t="s">
        <v>167</v>
      </c>
    </row>
    <row r="172" spans="2:51" s="13" customFormat="1" ht="11.25">
      <c r="B172" s="156"/>
      <c r="D172" s="150" t="s">
        <v>179</v>
      </c>
      <c r="E172" s="157" t="s">
        <v>19</v>
      </c>
      <c r="F172" s="158" t="s">
        <v>872</v>
      </c>
      <c r="H172" s="159">
        <v>59.285</v>
      </c>
      <c r="I172" s="160"/>
      <c r="L172" s="156"/>
      <c r="M172" s="161"/>
      <c r="T172" s="162"/>
      <c r="AT172" s="157" t="s">
        <v>179</v>
      </c>
      <c r="AU172" s="157" t="s">
        <v>90</v>
      </c>
      <c r="AV172" s="13" t="s">
        <v>90</v>
      </c>
      <c r="AW172" s="13" t="s">
        <v>35</v>
      </c>
      <c r="AX172" s="13" t="s">
        <v>74</v>
      </c>
      <c r="AY172" s="157" t="s">
        <v>167</v>
      </c>
    </row>
    <row r="173" spans="2:51" s="13" customFormat="1" ht="11.25">
      <c r="B173" s="156"/>
      <c r="D173" s="150" t="s">
        <v>179</v>
      </c>
      <c r="E173" s="157" t="s">
        <v>19</v>
      </c>
      <c r="F173" s="158" t="s">
        <v>873</v>
      </c>
      <c r="H173" s="159">
        <v>33.672</v>
      </c>
      <c r="I173" s="160"/>
      <c r="L173" s="156"/>
      <c r="M173" s="161"/>
      <c r="T173" s="162"/>
      <c r="AT173" s="157" t="s">
        <v>179</v>
      </c>
      <c r="AU173" s="157" t="s">
        <v>90</v>
      </c>
      <c r="AV173" s="13" t="s">
        <v>90</v>
      </c>
      <c r="AW173" s="13" t="s">
        <v>35</v>
      </c>
      <c r="AX173" s="13" t="s">
        <v>74</v>
      </c>
      <c r="AY173" s="157" t="s">
        <v>167</v>
      </c>
    </row>
    <row r="174" spans="2:51" s="13" customFormat="1" ht="11.25">
      <c r="B174" s="156"/>
      <c r="D174" s="150" t="s">
        <v>179</v>
      </c>
      <c r="E174" s="157" t="s">
        <v>19</v>
      </c>
      <c r="F174" s="158" t="s">
        <v>874</v>
      </c>
      <c r="H174" s="159">
        <v>51.502</v>
      </c>
      <c r="I174" s="160"/>
      <c r="L174" s="156"/>
      <c r="M174" s="161"/>
      <c r="T174" s="162"/>
      <c r="AT174" s="157" t="s">
        <v>179</v>
      </c>
      <c r="AU174" s="157" t="s">
        <v>90</v>
      </c>
      <c r="AV174" s="13" t="s">
        <v>90</v>
      </c>
      <c r="AW174" s="13" t="s">
        <v>35</v>
      </c>
      <c r="AX174" s="13" t="s">
        <v>74</v>
      </c>
      <c r="AY174" s="157" t="s">
        <v>167</v>
      </c>
    </row>
    <row r="175" spans="2:51" s="13" customFormat="1" ht="11.25">
      <c r="B175" s="156"/>
      <c r="D175" s="150" t="s">
        <v>179</v>
      </c>
      <c r="E175" s="157" t="s">
        <v>19</v>
      </c>
      <c r="F175" s="158" t="s">
        <v>875</v>
      </c>
      <c r="H175" s="159">
        <v>153.014</v>
      </c>
      <c r="I175" s="160"/>
      <c r="L175" s="156"/>
      <c r="M175" s="161"/>
      <c r="T175" s="162"/>
      <c r="AT175" s="157" t="s">
        <v>179</v>
      </c>
      <c r="AU175" s="157" t="s">
        <v>90</v>
      </c>
      <c r="AV175" s="13" t="s">
        <v>90</v>
      </c>
      <c r="AW175" s="13" t="s">
        <v>35</v>
      </c>
      <c r="AX175" s="13" t="s">
        <v>74</v>
      </c>
      <c r="AY175" s="157" t="s">
        <v>167</v>
      </c>
    </row>
    <row r="176" spans="2:51" s="12" customFormat="1" ht="11.25">
      <c r="B176" s="149"/>
      <c r="D176" s="150" t="s">
        <v>179</v>
      </c>
      <c r="E176" s="151" t="s">
        <v>19</v>
      </c>
      <c r="F176" s="152" t="s">
        <v>866</v>
      </c>
      <c r="H176" s="151" t="s">
        <v>19</v>
      </c>
      <c r="I176" s="153"/>
      <c r="L176" s="149"/>
      <c r="M176" s="154"/>
      <c r="T176" s="155"/>
      <c r="AT176" s="151" t="s">
        <v>179</v>
      </c>
      <c r="AU176" s="151" t="s">
        <v>90</v>
      </c>
      <c r="AV176" s="12" t="s">
        <v>82</v>
      </c>
      <c r="AW176" s="12" t="s">
        <v>35</v>
      </c>
      <c r="AX176" s="12" t="s">
        <v>74</v>
      </c>
      <c r="AY176" s="151" t="s">
        <v>167</v>
      </c>
    </row>
    <row r="177" spans="2:51" s="13" customFormat="1" ht="11.25">
      <c r="B177" s="156"/>
      <c r="D177" s="150" t="s">
        <v>179</v>
      </c>
      <c r="E177" s="157" t="s">
        <v>19</v>
      </c>
      <c r="F177" s="158" t="s">
        <v>876</v>
      </c>
      <c r="H177" s="159">
        <v>-8.08</v>
      </c>
      <c r="I177" s="160"/>
      <c r="L177" s="156"/>
      <c r="M177" s="161"/>
      <c r="T177" s="162"/>
      <c r="AT177" s="157" t="s">
        <v>179</v>
      </c>
      <c r="AU177" s="157" t="s">
        <v>90</v>
      </c>
      <c r="AV177" s="13" t="s">
        <v>90</v>
      </c>
      <c r="AW177" s="13" t="s">
        <v>35</v>
      </c>
      <c r="AX177" s="13" t="s">
        <v>74</v>
      </c>
      <c r="AY177" s="157" t="s">
        <v>167</v>
      </c>
    </row>
    <row r="178" spans="2:51" s="14" customFormat="1" ht="11.25">
      <c r="B178" s="163"/>
      <c r="D178" s="150" t="s">
        <v>179</v>
      </c>
      <c r="E178" s="164" t="s">
        <v>19</v>
      </c>
      <c r="F178" s="165" t="s">
        <v>200</v>
      </c>
      <c r="H178" s="166">
        <v>289.39300000000003</v>
      </c>
      <c r="I178" s="167"/>
      <c r="L178" s="163"/>
      <c r="M178" s="168"/>
      <c r="T178" s="169"/>
      <c r="AT178" s="164" t="s">
        <v>179</v>
      </c>
      <c r="AU178" s="164" t="s">
        <v>90</v>
      </c>
      <c r="AV178" s="14" t="s">
        <v>175</v>
      </c>
      <c r="AW178" s="14" t="s">
        <v>35</v>
      </c>
      <c r="AX178" s="14" t="s">
        <v>82</v>
      </c>
      <c r="AY178" s="164" t="s">
        <v>167</v>
      </c>
    </row>
    <row r="179" spans="2:63" s="11" customFormat="1" ht="22.9" customHeight="1">
      <c r="B179" s="120"/>
      <c r="D179" s="121" t="s">
        <v>73</v>
      </c>
      <c r="E179" s="130" t="s">
        <v>1788</v>
      </c>
      <c r="F179" s="130" t="s">
        <v>1789</v>
      </c>
      <c r="I179" s="123"/>
      <c r="J179" s="131">
        <f>BK179</f>
        <v>0</v>
      </c>
      <c r="L179" s="120"/>
      <c r="M179" s="125"/>
      <c r="P179" s="126">
        <f>SUM(P180:P186)</f>
        <v>0</v>
      </c>
      <c r="R179" s="126">
        <f>SUM(R180:R186)</f>
        <v>0</v>
      </c>
      <c r="T179" s="127">
        <f>SUM(T180:T186)</f>
        <v>0</v>
      </c>
      <c r="AR179" s="121" t="s">
        <v>90</v>
      </c>
      <c r="AT179" s="128" t="s">
        <v>73</v>
      </c>
      <c r="AU179" s="128" t="s">
        <v>82</v>
      </c>
      <c r="AY179" s="121" t="s">
        <v>167</v>
      </c>
      <c r="BK179" s="129">
        <f>SUM(BK180:BK186)</f>
        <v>0</v>
      </c>
    </row>
    <row r="180" spans="2:65" s="1" customFormat="1" ht="16.5" customHeight="1">
      <c r="B180" s="33"/>
      <c r="C180" s="180" t="s">
        <v>437</v>
      </c>
      <c r="D180" s="180" t="s">
        <v>587</v>
      </c>
      <c r="E180" s="181" t="s">
        <v>1790</v>
      </c>
      <c r="F180" s="182" t="s">
        <v>1791</v>
      </c>
      <c r="G180" s="183" t="s">
        <v>312</v>
      </c>
      <c r="H180" s="184">
        <v>2</v>
      </c>
      <c r="I180" s="185"/>
      <c r="J180" s="186">
        <f>ROUND(I180*H180,2)</f>
        <v>0</v>
      </c>
      <c r="K180" s="182" t="s">
        <v>19</v>
      </c>
      <c r="L180" s="187"/>
      <c r="M180" s="188" t="s">
        <v>19</v>
      </c>
      <c r="N180" s="189" t="s">
        <v>46</v>
      </c>
      <c r="P180" s="141">
        <f>O180*H180</f>
        <v>0</v>
      </c>
      <c r="Q180" s="141">
        <v>0</v>
      </c>
      <c r="R180" s="141">
        <f>Q180*H180</f>
        <v>0</v>
      </c>
      <c r="S180" s="141">
        <v>0</v>
      </c>
      <c r="T180" s="142">
        <f>S180*H180</f>
        <v>0</v>
      </c>
      <c r="AR180" s="143" t="s">
        <v>437</v>
      </c>
      <c r="AT180" s="143" t="s">
        <v>587</v>
      </c>
      <c r="AU180" s="143" t="s">
        <v>90</v>
      </c>
      <c r="AY180" s="18" t="s">
        <v>167</v>
      </c>
      <c r="BE180" s="144">
        <f>IF(N180="základní",J180,0)</f>
        <v>0</v>
      </c>
      <c r="BF180" s="144">
        <f>IF(N180="snížená",J180,0)</f>
        <v>0</v>
      </c>
      <c r="BG180" s="144">
        <f>IF(N180="zákl. přenesená",J180,0)</f>
        <v>0</v>
      </c>
      <c r="BH180" s="144">
        <f>IF(N180="sníž. přenesená",J180,0)</f>
        <v>0</v>
      </c>
      <c r="BI180" s="144">
        <f>IF(N180="nulová",J180,0)</f>
        <v>0</v>
      </c>
      <c r="BJ180" s="18" t="s">
        <v>90</v>
      </c>
      <c r="BK180" s="144">
        <f>ROUND(I180*H180,2)</f>
        <v>0</v>
      </c>
      <c r="BL180" s="18" t="s">
        <v>309</v>
      </c>
      <c r="BM180" s="143" t="s">
        <v>1792</v>
      </c>
    </row>
    <row r="181" spans="2:47" s="1" customFormat="1" ht="29.25">
      <c r="B181" s="33"/>
      <c r="D181" s="150" t="s">
        <v>1678</v>
      </c>
      <c r="F181" s="191" t="s">
        <v>1793</v>
      </c>
      <c r="I181" s="147"/>
      <c r="L181" s="33"/>
      <c r="M181" s="148"/>
      <c r="T181" s="54"/>
      <c r="AT181" s="18" t="s">
        <v>1678</v>
      </c>
      <c r="AU181" s="18" t="s">
        <v>90</v>
      </c>
    </row>
    <row r="182" spans="2:65" s="1" customFormat="1" ht="16.5" customHeight="1">
      <c r="B182" s="33"/>
      <c r="C182" s="180" t="s">
        <v>446</v>
      </c>
      <c r="D182" s="180" t="s">
        <v>587</v>
      </c>
      <c r="E182" s="181" t="s">
        <v>1794</v>
      </c>
      <c r="F182" s="182" t="s">
        <v>1795</v>
      </c>
      <c r="G182" s="183" t="s">
        <v>312</v>
      </c>
      <c r="H182" s="184">
        <v>4</v>
      </c>
      <c r="I182" s="185"/>
      <c r="J182" s="186">
        <f>ROUND(I182*H182,2)</f>
        <v>0</v>
      </c>
      <c r="K182" s="182" t="s">
        <v>19</v>
      </c>
      <c r="L182" s="187"/>
      <c r="M182" s="188" t="s">
        <v>19</v>
      </c>
      <c r="N182" s="189" t="s">
        <v>46</v>
      </c>
      <c r="P182" s="141">
        <f>O182*H182</f>
        <v>0</v>
      </c>
      <c r="Q182" s="141">
        <v>0</v>
      </c>
      <c r="R182" s="141">
        <f>Q182*H182</f>
        <v>0</v>
      </c>
      <c r="S182" s="141">
        <v>0</v>
      </c>
      <c r="T182" s="142">
        <f>S182*H182</f>
        <v>0</v>
      </c>
      <c r="AR182" s="143" t="s">
        <v>437</v>
      </c>
      <c r="AT182" s="143" t="s">
        <v>587</v>
      </c>
      <c r="AU182" s="143" t="s">
        <v>90</v>
      </c>
      <c r="AY182" s="18" t="s">
        <v>167</v>
      </c>
      <c r="BE182" s="144">
        <f>IF(N182="základní",J182,0)</f>
        <v>0</v>
      </c>
      <c r="BF182" s="144">
        <f>IF(N182="snížená",J182,0)</f>
        <v>0</v>
      </c>
      <c r="BG182" s="144">
        <f>IF(N182="zákl. přenesená",J182,0)</f>
        <v>0</v>
      </c>
      <c r="BH182" s="144">
        <f>IF(N182="sníž. přenesená",J182,0)</f>
        <v>0</v>
      </c>
      <c r="BI182" s="144">
        <f>IF(N182="nulová",J182,0)</f>
        <v>0</v>
      </c>
      <c r="BJ182" s="18" t="s">
        <v>90</v>
      </c>
      <c r="BK182" s="144">
        <f>ROUND(I182*H182,2)</f>
        <v>0</v>
      </c>
      <c r="BL182" s="18" t="s">
        <v>309</v>
      </c>
      <c r="BM182" s="143" t="s">
        <v>1796</v>
      </c>
    </row>
    <row r="183" spans="2:47" s="1" customFormat="1" ht="29.25">
      <c r="B183" s="33"/>
      <c r="D183" s="150" t="s">
        <v>1678</v>
      </c>
      <c r="F183" s="191" t="s">
        <v>1797</v>
      </c>
      <c r="I183" s="147"/>
      <c r="L183" s="33"/>
      <c r="M183" s="148"/>
      <c r="T183" s="54"/>
      <c r="AT183" s="18" t="s">
        <v>1678</v>
      </c>
      <c r="AU183" s="18" t="s">
        <v>90</v>
      </c>
    </row>
    <row r="184" spans="2:65" s="1" customFormat="1" ht="16.5" customHeight="1">
      <c r="B184" s="33"/>
      <c r="C184" s="180" t="s">
        <v>451</v>
      </c>
      <c r="D184" s="180" t="s">
        <v>587</v>
      </c>
      <c r="E184" s="181" t="s">
        <v>1798</v>
      </c>
      <c r="F184" s="182" t="s">
        <v>1799</v>
      </c>
      <c r="G184" s="183" t="s">
        <v>312</v>
      </c>
      <c r="H184" s="184">
        <v>100</v>
      </c>
      <c r="I184" s="185"/>
      <c r="J184" s="186">
        <f>ROUND(I184*H184,2)</f>
        <v>0</v>
      </c>
      <c r="K184" s="182" t="s">
        <v>19</v>
      </c>
      <c r="L184" s="187"/>
      <c r="M184" s="188" t="s">
        <v>19</v>
      </c>
      <c r="N184" s="189" t="s">
        <v>46</v>
      </c>
      <c r="P184" s="141">
        <f>O184*H184</f>
        <v>0</v>
      </c>
      <c r="Q184" s="141">
        <v>0</v>
      </c>
      <c r="R184" s="141">
        <f>Q184*H184</f>
        <v>0</v>
      </c>
      <c r="S184" s="141">
        <v>0</v>
      </c>
      <c r="T184" s="142">
        <f>S184*H184</f>
        <v>0</v>
      </c>
      <c r="AR184" s="143" t="s">
        <v>437</v>
      </c>
      <c r="AT184" s="143" t="s">
        <v>587</v>
      </c>
      <c r="AU184" s="143" t="s">
        <v>90</v>
      </c>
      <c r="AY184" s="18" t="s">
        <v>167</v>
      </c>
      <c r="BE184" s="144">
        <f>IF(N184="základní",J184,0)</f>
        <v>0</v>
      </c>
      <c r="BF184" s="144">
        <f>IF(N184="snížená",J184,0)</f>
        <v>0</v>
      </c>
      <c r="BG184" s="144">
        <f>IF(N184="zákl. přenesená",J184,0)</f>
        <v>0</v>
      </c>
      <c r="BH184" s="144">
        <f>IF(N184="sníž. přenesená",J184,0)</f>
        <v>0</v>
      </c>
      <c r="BI184" s="144">
        <f>IF(N184="nulová",J184,0)</f>
        <v>0</v>
      </c>
      <c r="BJ184" s="18" t="s">
        <v>90</v>
      </c>
      <c r="BK184" s="144">
        <f>ROUND(I184*H184,2)</f>
        <v>0</v>
      </c>
      <c r="BL184" s="18" t="s">
        <v>309</v>
      </c>
      <c r="BM184" s="143" t="s">
        <v>1800</v>
      </c>
    </row>
    <row r="185" spans="2:47" s="1" customFormat="1" ht="29.25">
      <c r="B185" s="33"/>
      <c r="D185" s="150" t="s">
        <v>1678</v>
      </c>
      <c r="F185" s="191" t="s">
        <v>1801</v>
      </c>
      <c r="I185" s="147"/>
      <c r="L185" s="33"/>
      <c r="M185" s="148"/>
      <c r="T185" s="54"/>
      <c r="AT185" s="18" t="s">
        <v>1678</v>
      </c>
      <c r="AU185" s="18" t="s">
        <v>90</v>
      </c>
    </row>
    <row r="186" spans="2:65" s="1" customFormat="1" ht="16.5" customHeight="1">
      <c r="B186" s="33"/>
      <c r="C186" s="132" t="s">
        <v>457</v>
      </c>
      <c r="D186" s="132" t="s">
        <v>170</v>
      </c>
      <c r="E186" s="133" t="s">
        <v>1802</v>
      </c>
      <c r="F186" s="134" t="s">
        <v>1803</v>
      </c>
      <c r="G186" s="135" t="s">
        <v>312</v>
      </c>
      <c r="H186" s="136">
        <v>6</v>
      </c>
      <c r="I186" s="137"/>
      <c r="J186" s="138">
        <f>ROUND(I186*H186,2)</f>
        <v>0</v>
      </c>
      <c r="K186" s="134" t="s">
        <v>19</v>
      </c>
      <c r="L186" s="33"/>
      <c r="M186" s="139" t="s">
        <v>19</v>
      </c>
      <c r="N186" s="140" t="s">
        <v>46</v>
      </c>
      <c r="P186" s="141">
        <f>O186*H186</f>
        <v>0</v>
      </c>
      <c r="Q186" s="141">
        <v>0</v>
      </c>
      <c r="R186" s="141">
        <f>Q186*H186</f>
        <v>0</v>
      </c>
      <c r="S186" s="141">
        <v>0</v>
      </c>
      <c r="T186" s="142">
        <f>S186*H186</f>
        <v>0</v>
      </c>
      <c r="AR186" s="143" t="s">
        <v>309</v>
      </c>
      <c r="AT186" s="143" t="s">
        <v>170</v>
      </c>
      <c r="AU186" s="143" t="s">
        <v>90</v>
      </c>
      <c r="AY186" s="18" t="s">
        <v>167</v>
      </c>
      <c r="BE186" s="144">
        <f>IF(N186="základní",J186,0)</f>
        <v>0</v>
      </c>
      <c r="BF186" s="144">
        <f>IF(N186="snížená",J186,0)</f>
        <v>0</v>
      </c>
      <c r="BG186" s="144">
        <f>IF(N186="zákl. přenesená",J186,0)</f>
        <v>0</v>
      </c>
      <c r="BH186" s="144">
        <f>IF(N186="sníž. přenesená",J186,0)</f>
        <v>0</v>
      </c>
      <c r="BI186" s="144">
        <f>IF(N186="nulová",J186,0)</f>
        <v>0</v>
      </c>
      <c r="BJ186" s="18" t="s">
        <v>90</v>
      </c>
      <c r="BK186" s="144">
        <f>ROUND(I186*H186,2)</f>
        <v>0</v>
      </c>
      <c r="BL186" s="18" t="s">
        <v>309</v>
      </c>
      <c r="BM186" s="143" t="s">
        <v>1804</v>
      </c>
    </row>
    <row r="187" spans="2:63" s="11" customFormat="1" ht="22.9" customHeight="1">
      <c r="B187" s="120"/>
      <c r="D187" s="121" t="s">
        <v>73</v>
      </c>
      <c r="E187" s="130" t="s">
        <v>1805</v>
      </c>
      <c r="F187" s="130" t="s">
        <v>1806</v>
      </c>
      <c r="I187" s="123"/>
      <c r="J187" s="131">
        <f>BK187</f>
        <v>0</v>
      </c>
      <c r="L187" s="120"/>
      <c r="M187" s="125"/>
      <c r="P187" s="126">
        <f>SUM(P188:P199)</f>
        <v>0</v>
      </c>
      <c r="R187" s="126">
        <f>SUM(R188:R199)</f>
        <v>0</v>
      </c>
      <c r="T187" s="127">
        <f>SUM(T188:T199)</f>
        <v>0</v>
      </c>
      <c r="AR187" s="121" t="s">
        <v>90</v>
      </c>
      <c r="AT187" s="128" t="s">
        <v>73</v>
      </c>
      <c r="AU187" s="128" t="s">
        <v>82</v>
      </c>
      <c r="AY187" s="121" t="s">
        <v>167</v>
      </c>
      <c r="BK187" s="129">
        <f>SUM(BK188:BK199)</f>
        <v>0</v>
      </c>
    </row>
    <row r="188" spans="2:65" s="1" customFormat="1" ht="16.5" customHeight="1">
      <c r="B188" s="33"/>
      <c r="C188" s="180" t="s">
        <v>463</v>
      </c>
      <c r="D188" s="180" t="s">
        <v>587</v>
      </c>
      <c r="E188" s="181" t="s">
        <v>1807</v>
      </c>
      <c r="F188" s="182" t="s">
        <v>1808</v>
      </c>
      <c r="G188" s="183" t="s">
        <v>312</v>
      </c>
      <c r="H188" s="184">
        <v>760</v>
      </c>
      <c r="I188" s="185"/>
      <c r="J188" s="186">
        <f>ROUND(I188*H188,2)</f>
        <v>0</v>
      </c>
      <c r="K188" s="182" t="s">
        <v>19</v>
      </c>
      <c r="L188" s="187"/>
      <c r="M188" s="188" t="s">
        <v>19</v>
      </c>
      <c r="N188" s="189" t="s">
        <v>46</v>
      </c>
      <c r="P188" s="141">
        <f>O188*H188</f>
        <v>0</v>
      </c>
      <c r="Q188" s="141">
        <v>0</v>
      </c>
      <c r="R188" s="141">
        <f>Q188*H188</f>
        <v>0</v>
      </c>
      <c r="S188" s="141">
        <v>0</v>
      </c>
      <c r="T188" s="142">
        <f>S188*H188</f>
        <v>0</v>
      </c>
      <c r="AR188" s="143" t="s">
        <v>437</v>
      </c>
      <c r="AT188" s="143" t="s">
        <v>587</v>
      </c>
      <c r="AU188" s="143" t="s">
        <v>90</v>
      </c>
      <c r="AY188" s="18" t="s">
        <v>167</v>
      </c>
      <c r="BE188" s="144">
        <f>IF(N188="základní",J188,0)</f>
        <v>0</v>
      </c>
      <c r="BF188" s="144">
        <f>IF(N188="snížená",J188,0)</f>
        <v>0</v>
      </c>
      <c r="BG188" s="144">
        <f>IF(N188="zákl. přenesená",J188,0)</f>
        <v>0</v>
      </c>
      <c r="BH188" s="144">
        <f>IF(N188="sníž. přenesená",J188,0)</f>
        <v>0</v>
      </c>
      <c r="BI188" s="144">
        <f>IF(N188="nulová",J188,0)</f>
        <v>0</v>
      </c>
      <c r="BJ188" s="18" t="s">
        <v>90</v>
      </c>
      <c r="BK188" s="144">
        <f>ROUND(I188*H188,2)</f>
        <v>0</v>
      </c>
      <c r="BL188" s="18" t="s">
        <v>309</v>
      </c>
      <c r="BM188" s="143" t="s">
        <v>1809</v>
      </c>
    </row>
    <row r="189" spans="2:47" s="1" customFormat="1" ht="29.25">
      <c r="B189" s="33"/>
      <c r="D189" s="150" t="s">
        <v>1678</v>
      </c>
      <c r="F189" s="191" t="s">
        <v>1810</v>
      </c>
      <c r="I189" s="147"/>
      <c r="L189" s="33"/>
      <c r="M189" s="148"/>
      <c r="T189" s="54"/>
      <c r="AT189" s="18" t="s">
        <v>1678</v>
      </c>
      <c r="AU189" s="18" t="s">
        <v>90</v>
      </c>
    </row>
    <row r="190" spans="2:65" s="1" customFormat="1" ht="16.5" customHeight="1">
      <c r="B190" s="33"/>
      <c r="C190" s="180" t="s">
        <v>471</v>
      </c>
      <c r="D190" s="180" t="s">
        <v>587</v>
      </c>
      <c r="E190" s="181" t="s">
        <v>1811</v>
      </c>
      <c r="F190" s="182" t="s">
        <v>1812</v>
      </c>
      <c r="G190" s="183" t="s">
        <v>312</v>
      </c>
      <c r="H190" s="184">
        <v>100</v>
      </c>
      <c r="I190" s="185"/>
      <c r="J190" s="186">
        <f>ROUND(I190*H190,2)</f>
        <v>0</v>
      </c>
      <c r="K190" s="182" t="s">
        <v>19</v>
      </c>
      <c r="L190" s="187"/>
      <c r="M190" s="188" t="s">
        <v>19</v>
      </c>
      <c r="N190" s="189" t="s">
        <v>46</v>
      </c>
      <c r="P190" s="141">
        <f>O190*H190</f>
        <v>0</v>
      </c>
      <c r="Q190" s="141">
        <v>0</v>
      </c>
      <c r="R190" s="141">
        <f>Q190*H190</f>
        <v>0</v>
      </c>
      <c r="S190" s="141">
        <v>0</v>
      </c>
      <c r="T190" s="142">
        <f>S190*H190</f>
        <v>0</v>
      </c>
      <c r="AR190" s="143" t="s">
        <v>437</v>
      </c>
      <c r="AT190" s="143" t="s">
        <v>587</v>
      </c>
      <c r="AU190" s="143" t="s">
        <v>90</v>
      </c>
      <c r="AY190" s="18" t="s">
        <v>167</v>
      </c>
      <c r="BE190" s="144">
        <f>IF(N190="základní",J190,0)</f>
        <v>0</v>
      </c>
      <c r="BF190" s="144">
        <f>IF(N190="snížená",J190,0)</f>
        <v>0</v>
      </c>
      <c r="BG190" s="144">
        <f>IF(N190="zákl. přenesená",J190,0)</f>
        <v>0</v>
      </c>
      <c r="BH190" s="144">
        <f>IF(N190="sníž. přenesená",J190,0)</f>
        <v>0</v>
      </c>
      <c r="BI190" s="144">
        <f>IF(N190="nulová",J190,0)</f>
        <v>0</v>
      </c>
      <c r="BJ190" s="18" t="s">
        <v>90</v>
      </c>
      <c r="BK190" s="144">
        <f>ROUND(I190*H190,2)</f>
        <v>0</v>
      </c>
      <c r="BL190" s="18" t="s">
        <v>309</v>
      </c>
      <c r="BM190" s="143" t="s">
        <v>1813</v>
      </c>
    </row>
    <row r="191" spans="2:47" s="1" customFormat="1" ht="29.25">
      <c r="B191" s="33"/>
      <c r="D191" s="150" t="s">
        <v>1678</v>
      </c>
      <c r="F191" s="191" t="s">
        <v>1814</v>
      </c>
      <c r="I191" s="147"/>
      <c r="L191" s="33"/>
      <c r="M191" s="148"/>
      <c r="T191" s="54"/>
      <c r="AT191" s="18" t="s">
        <v>1678</v>
      </c>
      <c r="AU191" s="18" t="s">
        <v>90</v>
      </c>
    </row>
    <row r="192" spans="2:65" s="1" customFormat="1" ht="16.5" customHeight="1">
      <c r="B192" s="33"/>
      <c r="C192" s="180" t="s">
        <v>478</v>
      </c>
      <c r="D192" s="180" t="s">
        <v>587</v>
      </c>
      <c r="E192" s="181" t="s">
        <v>1815</v>
      </c>
      <c r="F192" s="182" t="s">
        <v>1816</v>
      </c>
      <c r="G192" s="183" t="s">
        <v>312</v>
      </c>
      <c r="H192" s="184">
        <v>150</v>
      </c>
      <c r="I192" s="185"/>
      <c r="J192" s="186">
        <f>ROUND(I192*H192,2)</f>
        <v>0</v>
      </c>
      <c r="K192" s="182" t="s">
        <v>19</v>
      </c>
      <c r="L192" s="187"/>
      <c r="M192" s="188" t="s">
        <v>19</v>
      </c>
      <c r="N192" s="189" t="s">
        <v>46</v>
      </c>
      <c r="P192" s="141">
        <f>O192*H192</f>
        <v>0</v>
      </c>
      <c r="Q192" s="141">
        <v>0</v>
      </c>
      <c r="R192" s="141">
        <f>Q192*H192</f>
        <v>0</v>
      </c>
      <c r="S192" s="141">
        <v>0</v>
      </c>
      <c r="T192" s="142">
        <f>S192*H192</f>
        <v>0</v>
      </c>
      <c r="AR192" s="143" t="s">
        <v>437</v>
      </c>
      <c r="AT192" s="143" t="s">
        <v>587</v>
      </c>
      <c r="AU192" s="143" t="s">
        <v>90</v>
      </c>
      <c r="AY192" s="18" t="s">
        <v>167</v>
      </c>
      <c r="BE192" s="144">
        <f>IF(N192="základní",J192,0)</f>
        <v>0</v>
      </c>
      <c r="BF192" s="144">
        <f>IF(N192="snížená",J192,0)</f>
        <v>0</v>
      </c>
      <c r="BG192" s="144">
        <f>IF(N192="zákl. přenesená",J192,0)</f>
        <v>0</v>
      </c>
      <c r="BH192" s="144">
        <f>IF(N192="sníž. přenesená",J192,0)</f>
        <v>0</v>
      </c>
      <c r="BI192" s="144">
        <f>IF(N192="nulová",J192,0)</f>
        <v>0</v>
      </c>
      <c r="BJ192" s="18" t="s">
        <v>90</v>
      </c>
      <c r="BK192" s="144">
        <f>ROUND(I192*H192,2)</f>
        <v>0</v>
      </c>
      <c r="BL192" s="18" t="s">
        <v>309</v>
      </c>
      <c r="BM192" s="143" t="s">
        <v>1817</v>
      </c>
    </row>
    <row r="193" spans="2:47" s="1" customFormat="1" ht="29.25">
      <c r="B193" s="33"/>
      <c r="D193" s="150" t="s">
        <v>1678</v>
      </c>
      <c r="F193" s="191" t="s">
        <v>1818</v>
      </c>
      <c r="I193" s="147"/>
      <c r="L193" s="33"/>
      <c r="M193" s="148"/>
      <c r="T193" s="54"/>
      <c r="AT193" s="18" t="s">
        <v>1678</v>
      </c>
      <c r="AU193" s="18" t="s">
        <v>90</v>
      </c>
    </row>
    <row r="194" spans="2:65" s="1" customFormat="1" ht="16.5" customHeight="1">
      <c r="B194" s="33"/>
      <c r="C194" s="180" t="s">
        <v>485</v>
      </c>
      <c r="D194" s="180" t="s">
        <v>587</v>
      </c>
      <c r="E194" s="181" t="s">
        <v>1819</v>
      </c>
      <c r="F194" s="182" t="s">
        <v>1820</v>
      </c>
      <c r="G194" s="183" t="s">
        <v>312</v>
      </c>
      <c r="H194" s="184">
        <v>9000</v>
      </c>
      <c r="I194" s="185"/>
      <c r="J194" s="186">
        <f>ROUND(I194*H194,2)</f>
        <v>0</v>
      </c>
      <c r="K194" s="182" t="s">
        <v>19</v>
      </c>
      <c r="L194" s="187"/>
      <c r="M194" s="188" t="s">
        <v>19</v>
      </c>
      <c r="N194" s="189" t="s">
        <v>46</v>
      </c>
      <c r="P194" s="141">
        <f>O194*H194</f>
        <v>0</v>
      </c>
      <c r="Q194" s="141">
        <v>0</v>
      </c>
      <c r="R194" s="141">
        <f>Q194*H194</f>
        <v>0</v>
      </c>
      <c r="S194" s="141">
        <v>0</v>
      </c>
      <c r="T194" s="142">
        <f>S194*H194</f>
        <v>0</v>
      </c>
      <c r="AR194" s="143" t="s">
        <v>437</v>
      </c>
      <c r="AT194" s="143" t="s">
        <v>587</v>
      </c>
      <c r="AU194" s="143" t="s">
        <v>90</v>
      </c>
      <c r="AY194" s="18" t="s">
        <v>167</v>
      </c>
      <c r="BE194" s="144">
        <f>IF(N194="základní",J194,0)</f>
        <v>0</v>
      </c>
      <c r="BF194" s="144">
        <f>IF(N194="snížená",J194,0)</f>
        <v>0</v>
      </c>
      <c r="BG194" s="144">
        <f>IF(N194="zákl. přenesená",J194,0)</f>
        <v>0</v>
      </c>
      <c r="BH194" s="144">
        <f>IF(N194="sníž. přenesená",J194,0)</f>
        <v>0</v>
      </c>
      <c r="BI194" s="144">
        <f>IF(N194="nulová",J194,0)</f>
        <v>0</v>
      </c>
      <c r="BJ194" s="18" t="s">
        <v>90</v>
      </c>
      <c r="BK194" s="144">
        <f>ROUND(I194*H194,2)</f>
        <v>0</v>
      </c>
      <c r="BL194" s="18" t="s">
        <v>309</v>
      </c>
      <c r="BM194" s="143" t="s">
        <v>1821</v>
      </c>
    </row>
    <row r="195" spans="2:47" s="1" customFormat="1" ht="29.25">
      <c r="B195" s="33"/>
      <c r="D195" s="150" t="s">
        <v>1678</v>
      </c>
      <c r="F195" s="191" t="s">
        <v>1822</v>
      </c>
      <c r="I195" s="147"/>
      <c r="L195" s="33"/>
      <c r="M195" s="148"/>
      <c r="T195" s="54"/>
      <c r="AT195" s="18" t="s">
        <v>1678</v>
      </c>
      <c r="AU195" s="18" t="s">
        <v>90</v>
      </c>
    </row>
    <row r="196" spans="2:65" s="1" customFormat="1" ht="16.5" customHeight="1">
      <c r="B196" s="33"/>
      <c r="C196" s="132" t="s">
        <v>751</v>
      </c>
      <c r="D196" s="132" t="s">
        <v>170</v>
      </c>
      <c r="E196" s="133" t="s">
        <v>1823</v>
      </c>
      <c r="F196" s="134" t="s">
        <v>1824</v>
      </c>
      <c r="G196" s="135" t="s">
        <v>173</v>
      </c>
      <c r="H196" s="136">
        <v>759.149</v>
      </c>
      <c r="I196" s="137"/>
      <c r="J196" s="138">
        <f>ROUND(I196*H196,2)</f>
        <v>0</v>
      </c>
      <c r="K196" s="134" t="s">
        <v>19</v>
      </c>
      <c r="L196" s="33"/>
      <c r="M196" s="139" t="s">
        <v>19</v>
      </c>
      <c r="N196" s="140" t="s">
        <v>46</v>
      </c>
      <c r="P196" s="141">
        <f>O196*H196</f>
        <v>0</v>
      </c>
      <c r="Q196" s="141">
        <v>0</v>
      </c>
      <c r="R196" s="141">
        <f>Q196*H196</f>
        <v>0</v>
      </c>
      <c r="S196" s="141">
        <v>0</v>
      </c>
      <c r="T196" s="142">
        <f>S196*H196</f>
        <v>0</v>
      </c>
      <c r="AR196" s="143" t="s">
        <v>309</v>
      </c>
      <c r="AT196" s="143" t="s">
        <v>170</v>
      </c>
      <c r="AU196" s="143" t="s">
        <v>90</v>
      </c>
      <c r="AY196" s="18" t="s">
        <v>167</v>
      </c>
      <c r="BE196" s="144">
        <f>IF(N196="základní",J196,0)</f>
        <v>0</v>
      </c>
      <c r="BF196" s="144">
        <f>IF(N196="snížená",J196,0)</f>
        <v>0</v>
      </c>
      <c r="BG196" s="144">
        <f>IF(N196="zákl. přenesená",J196,0)</f>
        <v>0</v>
      </c>
      <c r="BH196" s="144">
        <f>IF(N196="sníž. přenesená",J196,0)</f>
        <v>0</v>
      </c>
      <c r="BI196" s="144">
        <f>IF(N196="nulová",J196,0)</f>
        <v>0</v>
      </c>
      <c r="BJ196" s="18" t="s">
        <v>90</v>
      </c>
      <c r="BK196" s="144">
        <f>ROUND(I196*H196,2)</f>
        <v>0</v>
      </c>
      <c r="BL196" s="18" t="s">
        <v>309</v>
      </c>
      <c r="BM196" s="143" t="s">
        <v>1825</v>
      </c>
    </row>
    <row r="197" spans="2:51" s="13" customFormat="1" ht="11.25">
      <c r="B197" s="156"/>
      <c r="D197" s="150" t="s">
        <v>179</v>
      </c>
      <c r="E197" s="157" t="s">
        <v>19</v>
      </c>
      <c r="F197" s="158" t="s">
        <v>1826</v>
      </c>
      <c r="H197" s="159">
        <v>469.756</v>
      </c>
      <c r="I197" s="160"/>
      <c r="L197" s="156"/>
      <c r="M197" s="161"/>
      <c r="T197" s="162"/>
      <c r="AT197" s="157" t="s">
        <v>179</v>
      </c>
      <c r="AU197" s="157" t="s">
        <v>90</v>
      </c>
      <c r="AV197" s="13" t="s">
        <v>90</v>
      </c>
      <c r="AW197" s="13" t="s">
        <v>35</v>
      </c>
      <c r="AX197" s="13" t="s">
        <v>74</v>
      </c>
      <c r="AY197" s="157" t="s">
        <v>167</v>
      </c>
    </row>
    <row r="198" spans="2:51" s="13" customFormat="1" ht="11.25">
      <c r="B198" s="156"/>
      <c r="D198" s="150" t="s">
        <v>179</v>
      </c>
      <c r="E198" s="157" t="s">
        <v>19</v>
      </c>
      <c r="F198" s="158" t="s">
        <v>1827</v>
      </c>
      <c r="H198" s="159">
        <v>289.393</v>
      </c>
      <c r="I198" s="160"/>
      <c r="L198" s="156"/>
      <c r="M198" s="161"/>
      <c r="T198" s="162"/>
      <c r="AT198" s="157" t="s">
        <v>179</v>
      </c>
      <c r="AU198" s="157" t="s">
        <v>90</v>
      </c>
      <c r="AV198" s="13" t="s">
        <v>90</v>
      </c>
      <c r="AW198" s="13" t="s">
        <v>35</v>
      </c>
      <c r="AX198" s="13" t="s">
        <v>74</v>
      </c>
      <c r="AY198" s="157" t="s">
        <v>167</v>
      </c>
    </row>
    <row r="199" spans="2:51" s="14" customFormat="1" ht="11.25">
      <c r="B199" s="163"/>
      <c r="D199" s="150" t="s">
        <v>179</v>
      </c>
      <c r="E199" s="164" t="s">
        <v>19</v>
      </c>
      <c r="F199" s="165" t="s">
        <v>200</v>
      </c>
      <c r="H199" s="166">
        <v>759.1489999999999</v>
      </c>
      <c r="I199" s="167"/>
      <c r="L199" s="163"/>
      <c r="M199" s="168"/>
      <c r="T199" s="169"/>
      <c r="AT199" s="164" t="s">
        <v>179</v>
      </c>
      <c r="AU199" s="164" t="s">
        <v>90</v>
      </c>
      <c r="AV199" s="14" t="s">
        <v>175</v>
      </c>
      <c r="AW199" s="14" t="s">
        <v>35</v>
      </c>
      <c r="AX199" s="14" t="s">
        <v>82</v>
      </c>
      <c r="AY199" s="164" t="s">
        <v>167</v>
      </c>
    </row>
    <row r="200" spans="2:63" s="11" customFormat="1" ht="22.9" customHeight="1">
      <c r="B200" s="120"/>
      <c r="D200" s="121" t="s">
        <v>73</v>
      </c>
      <c r="E200" s="130" t="s">
        <v>1828</v>
      </c>
      <c r="F200" s="130" t="s">
        <v>1829</v>
      </c>
      <c r="I200" s="123"/>
      <c r="J200" s="131">
        <f>BK200</f>
        <v>0</v>
      </c>
      <c r="L200" s="120"/>
      <c r="M200" s="125"/>
      <c r="P200" s="126">
        <f>SUM(P201:P221)</f>
        <v>0</v>
      </c>
      <c r="R200" s="126">
        <f>SUM(R201:R221)</f>
        <v>0</v>
      </c>
      <c r="T200" s="127">
        <f>SUM(T201:T221)</f>
        <v>0</v>
      </c>
      <c r="AR200" s="121" t="s">
        <v>90</v>
      </c>
      <c r="AT200" s="128" t="s">
        <v>73</v>
      </c>
      <c r="AU200" s="128" t="s">
        <v>82</v>
      </c>
      <c r="AY200" s="121" t="s">
        <v>167</v>
      </c>
      <c r="BK200" s="129">
        <f>SUM(BK201:BK221)</f>
        <v>0</v>
      </c>
    </row>
    <row r="201" spans="2:65" s="1" customFormat="1" ht="16.5" customHeight="1">
      <c r="B201" s="33"/>
      <c r="C201" s="180" t="s">
        <v>756</v>
      </c>
      <c r="D201" s="180" t="s">
        <v>587</v>
      </c>
      <c r="E201" s="181" t="s">
        <v>1830</v>
      </c>
      <c r="F201" s="182" t="s">
        <v>1831</v>
      </c>
      <c r="G201" s="183" t="s">
        <v>368</v>
      </c>
      <c r="H201" s="184">
        <v>220.1</v>
      </c>
      <c r="I201" s="185"/>
      <c r="J201" s="186">
        <f>ROUND(I201*H201,2)</f>
        <v>0</v>
      </c>
      <c r="K201" s="182" t="s">
        <v>19</v>
      </c>
      <c r="L201" s="187"/>
      <c r="M201" s="188" t="s">
        <v>19</v>
      </c>
      <c r="N201" s="189" t="s">
        <v>46</v>
      </c>
      <c r="P201" s="141">
        <f>O201*H201</f>
        <v>0</v>
      </c>
      <c r="Q201" s="141">
        <v>0</v>
      </c>
      <c r="R201" s="141">
        <f>Q201*H201</f>
        <v>0</v>
      </c>
      <c r="S201" s="141">
        <v>0</v>
      </c>
      <c r="T201" s="142">
        <f>S201*H201</f>
        <v>0</v>
      </c>
      <c r="AR201" s="143" t="s">
        <v>437</v>
      </c>
      <c r="AT201" s="143" t="s">
        <v>587</v>
      </c>
      <c r="AU201" s="143" t="s">
        <v>90</v>
      </c>
      <c r="AY201" s="18" t="s">
        <v>167</v>
      </c>
      <c r="BE201" s="144">
        <f>IF(N201="základní",J201,0)</f>
        <v>0</v>
      </c>
      <c r="BF201" s="144">
        <f>IF(N201="snížená",J201,0)</f>
        <v>0</v>
      </c>
      <c r="BG201" s="144">
        <f>IF(N201="zákl. přenesená",J201,0)</f>
        <v>0</v>
      </c>
      <c r="BH201" s="144">
        <f>IF(N201="sníž. přenesená",J201,0)</f>
        <v>0</v>
      </c>
      <c r="BI201" s="144">
        <f>IF(N201="nulová",J201,0)</f>
        <v>0</v>
      </c>
      <c r="BJ201" s="18" t="s">
        <v>90</v>
      </c>
      <c r="BK201" s="144">
        <f>ROUND(I201*H201,2)</f>
        <v>0</v>
      </c>
      <c r="BL201" s="18" t="s">
        <v>309</v>
      </c>
      <c r="BM201" s="143" t="s">
        <v>1832</v>
      </c>
    </row>
    <row r="202" spans="2:47" s="1" customFormat="1" ht="29.25">
      <c r="B202" s="33"/>
      <c r="D202" s="150" t="s">
        <v>1678</v>
      </c>
      <c r="F202" s="191" t="s">
        <v>1833</v>
      </c>
      <c r="I202" s="147"/>
      <c r="L202" s="33"/>
      <c r="M202" s="148"/>
      <c r="T202" s="54"/>
      <c r="AT202" s="18" t="s">
        <v>1678</v>
      </c>
      <c r="AU202" s="18" t="s">
        <v>90</v>
      </c>
    </row>
    <row r="203" spans="2:65" s="1" customFormat="1" ht="16.5" customHeight="1">
      <c r="B203" s="33"/>
      <c r="C203" s="180" t="s">
        <v>761</v>
      </c>
      <c r="D203" s="180" t="s">
        <v>587</v>
      </c>
      <c r="E203" s="181" t="s">
        <v>1834</v>
      </c>
      <c r="F203" s="182" t="s">
        <v>1835</v>
      </c>
      <c r="G203" s="183" t="s">
        <v>368</v>
      </c>
      <c r="H203" s="184">
        <v>461.2</v>
      </c>
      <c r="I203" s="185"/>
      <c r="J203" s="186">
        <f>ROUND(I203*H203,2)</f>
        <v>0</v>
      </c>
      <c r="K203" s="182" t="s">
        <v>19</v>
      </c>
      <c r="L203" s="187"/>
      <c r="M203" s="188" t="s">
        <v>19</v>
      </c>
      <c r="N203" s="189" t="s">
        <v>46</v>
      </c>
      <c r="P203" s="141">
        <f>O203*H203</f>
        <v>0</v>
      </c>
      <c r="Q203" s="141">
        <v>0</v>
      </c>
      <c r="R203" s="141">
        <f>Q203*H203</f>
        <v>0</v>
      </c>
      <c r="S203" s="141">
        <v>0</v>
      </c>
      <c r="T203" s="142">
        <f>S203*H203</f>
        <v>0</v>
      </c>
      <c r="AR203" s="143" t="s">
        <v>437</v>
      </c>
      <c r="AT203" s="143" t="s">
        <v>587</v>
      </c>
      <c r="AU203" s="143" t="s">
        <v>90</v>
      </c>
      <c r="AY203" s="18" t="s">
        <v>167</v>
      </c>
      <c r="BE203" s="144">
        <f>IF(N203="základní",J203,0)</f>
        <v>0</v>
      </c>
      <c r="BF203" s="144">
        <f>IF(N203="snížená",J203,0)</f>
        <v>0</v>
      </c>
      <c r="BG203" s="144">
        <f>IF(N203="zákl. přenesená",J203,0)</f>
        <v>0</v>
      </c>
      <c r="BH203" s="144">
        <f>IF(N203="sníž. přenesená",J203,0)</f>
        <v>0</v>
      </c>
      <c r="BI203" s="144">
        <f>IF(N203="nulová",J203,0)</f>
        <v>0</v>
      </c>
      <c r="BJ203" s="18" t="s">
        <v>90</v>
      </c>
      <c r="BK203" s="144">
        <f>ROUND(I203*H203,2)</f>
        <v>0</v>
      </c>
      <c r="BL203" s="18" t="s">
        <v>309</v>
      </c>
      <c r="BM203" s="143" t="s">
        <v>1836</v>
      </c>
    </row>
    <row r="204" spans="2:47" s="1" customFormat="1" ht="29.25">
      <c r="B204" s="33"/>
      <c r="D204" s="150" t="s">
        <v>1678</v>
      </c>
      <c r="F204" s="191" t="s">
        <v>1837</v>
      </c>
      <c r="I204" s="147"/>
      <c r="L204" s="33"/>
      <c r="M204" s="148"/>
      <c r="T204" s="54"/>
      <c r="AT204" s="18" t="s">
        <v>1678</v>
      </c>
      <c r="AU204" s="18" t="s">
        <v>90</v>
      </c>
    </row>
    <row r="205" spans="2:65" s="1" customFormat="1" ht="16.5" customHeight="1">
      <c r="B205" s="33"/>
      <c r="C205" s="180" t="s">
        <v>766</v>
      </c>
      <c r="D205" s="180" t="s">
        <v>587</v>
      </c>
      <c r="E205" s="181" t="s">
        <v>1838</v>
      </c>
      <c r="F205" s="182" t="s">
        <v>1839</v>
      </c>
      <c r="G205" s="183" t="s">
        <v>368</v>
      </c>
      <c r="H205" s="184">
        <v>35.7</v>
      </c>
      <c r="I205" s="185"/>
      <c r="J205" s="186">
        <f>ROUND(I205*H205,2)</f>
        <v>0</v>
      </c>
      <c r="K205" s="182" t="s">
        <v>19</v>
      </c>
      <c r="L205" s="187"/>
      <c r="M205" s="188" t="s">
        <v>19</v>
      </c>
      <c r="N205" s="189" t="s">
        <v>46</v>
      </c>
      <c r="P205" s="141">
        <f>O205*H205</f>
        <v>0</v>
      </c>
      <c r="Q205" s="141">
        <v>0</v>
      </c>
      <c r="R205" s="141">
        <f>Q205*H205</f>
        <v>0</v>
      </c>
      <c r="S205" s="141">
        <v>0</v>
      </c>
      <c r="T205" s="142">
        <f>S205*H205</f>
        <v>0</v>
      </c>
      <c r="AR205" s="143" t="s">
        <v>437</v>
      </c>
      <c r="AT205" s="143" t="s">
        <v>587</v>
      </c>
      <c r="AU205" s="143" t="s">
        <v>90</v>
      </c>
      <c r="AY205" s="18" t="s">
        <v>167</v>
      </c>
      <c r="BE205" s="144">
        <f>IF(N205="základní",J205,0)</f>
        <v>0</v>
      </c>
      <c r="BF205" s="144">
        <f>IF(N205="snížená",J205,0)</f>
        <v>0</v>
      </c>
      <c r="BG205" s="144">
        <f>IF(N205="zákl. přenesená",J205,0)</f>
        <v>0</v>
      </c>
      <c r="BH205" s="144">
        <f>IF(N205="sníž. přenesená",J205,0)</f>
        <v>0</v>
      </c>
      <c r="BI205" s="144">
        <f>IF(N205="nulová",J205,0)</f>
        <v>0</v>
      </c>
      <c r="BJ205" s="18" t="s">
        <v>90</v>
      </c>
      <c r="BK205" s="144">
        <f>ROUND(I205*H205,2)</f>
        <v>0</v>
      </c>
      <c r="BL205" s="18" t="s">
        <v>309</v>
      </c>
      <c r="BM205" s="143" t="s">
        <v>1840</v>
      </c>
    </row>
    <row r="206" spans="2:47" s="1" customFormat="1" ht="29.25">
      <c r="B206" s="33"/>
      <c r="D206" s="150" t="s">
        <v>1678</v>
      </c>
      <c r="F206" s="191" t="s">
        <v>1841</v>
      </c>
      <c r="I206" s="147"/>
      <c r="L206" s="33"/>
      <c r="M206" s="148"/>
      <c r="T206" s="54"/>
      <c r="AT206" s="18" t="s">
        <v>1678</v>
      </c>
      <c r="AU206" s="18" t="s">
        <v>90</v>
      </c>
    </row>
    <row r="207" spans="2:65" s="1" customFormat="1" ht="16.5" customHeight="1">
      <c r="B207" s="33"/>
      <c r="C207" s="180" t="s">
        <v>773</v>
      </c>
      <c r="D207" s="180" t="s">
        <v>587</v>
      </c>
      <c r="E207" s="181" t="s">
        <v>1842</v>
      </c>
      <c r="F207" s="182" t="s">
        <v>1843</v>
      </c>
      <c r="G207" s="183" t="s">
        <v>368</v>
      </c>
      <c r="H207" s="184">
        <v>18.2</v>
      </c>
      <c r="I207" s="185"/>
      <c r="J207" s="186">
        <f>ROUND(I207*H207,2)</f>
        <v>0</v>
      </c>
      <c r="K207" s="182" t="s">
        <v>19</v>
      </c>
      <c r="L207" s="187"/>
      <c r="M207" s="188" t="s">
        <v>19</v>
      </c>
      <c r="N207" s="189" t="s">
        <v>46</v>
      </c>
      <c r="P207" s="141">
        <f>O207*H207</f>
        <v>0</v>
      </c>
      <c r="Q207" s="141">
        <v>0</v>
      </c>
      <c r="R207" s="141">
        <f>Q207*H207</f>
        <v>0</v>
      </c>
      <c r="S207" s="141">
        <v>0</v>
      </c>
      <c r="T207" s="142">
        <f>S207*H207</f>
        <v>0</v>
      </c>
      <c r="AR207" s="143" t="s">
        <v>437</v>
      </c>
      <c r="AT207" s="143" t="s">
        <v>587</v>
      </c>
      <c r="AU207" s="143" t="s">
        <v>90</v>
      </c>
      <c r="AY207" s="18" t="s">
        <v>167</v>
      </c>
      <c r="BE207" s="144">
        <f>IF(N207="základní",J207,0)</f>
        <v>0</v>
      </c>
      <c r="BF207" s="144">
        <f>IF(N207="snížená",J207,0)</f>
        <v>0</v>
      </c>
      <c r="BG207" s="144">
        <f>IF(N207="zákl. přenesená",J207,0)</f>
        <v>0</v>
      </c>
      <c r="BH207" s="144">
        <f>IF(N207="sníž. přenesená",J207,0)</f>
        <v>0</v>
      </c>
      <c r="BI207" s="144">
        <f>IF(N207="nulová",J207,0)</f>
        <v>0</v>
      </c>
      <c r="BJ207" s="18" t="s">
        <v>90</v>
      </c>
      <c r="BK207" s="144">
        <f>ROUND(I207*H207,2)</f>
        <v>0</v>
      </c>
      <c r="BL207" s="18" t="s">
        <v>309</v>
      </c>
      <c r="BM207" s="143" t="s">
        <v>1844</v>
      </c>
    </row>
    <row r="208" spans="2:47" s="1" customFormat="1" ht="29.25">
      <c r="B208" s="33"/>
      <c r="D208" s="150" t="s">
        <v>1678</v>
      </c>
      <c r="F208" s="191" t="s">
        <v>1845</v>
      </c>
      <c r="I208" s="147"/>
      <c r="L208" s="33"/>
      <c r="M208" s="148"/>
      <c r="T208" s="54"/>
      <c r="AT208" s="18" t="s">
        <v>1678</v>
      </c>
      <c r="AU208" s="18" t="s">
        <v>90</v>
      </c>
    </row>
    <row r="209" spans="2:65" s="1" customFormat="1" ht="16.5" customHeight="1">
      <c r="B209" s="33"/>
      <c r="C209" s="180" t="s">
        <v>777</v>
      </c>
      <c r="D209" s="180" t="s">
        <v>587</v>
      </c>
      <c r="E209" s="181" t="s">
        <v>1846</v>
      </c>
      <c r="F209" s="182" t="s">
        <v>1847</v>
      </c>
      <c r="G209" s="183" t="s">
        <v>312</v>
      </c>
      <c r="H209" s="184">
        <v>118</v>
      </c>
      <c r="I209" s="185"/>
      <c r="J209" s="186">
        <f>ROUND(I209*H209,2)</f>
        <v>0</v>
      </c>
      <c r="K209" s="182" t="s">
        <v>19</v>
      </c>
      <c r="L209" s="187"/>
      <c r="M209" s="188" t="s">
        <v>19</v>
      </c>
      <c r="N209" s="189" t="s">
        <v>46</v>
      </c>
      <c r="P209" s="141">
        <f>O209*H209</f>
        <v>0</v>
      </c>
      <c r="Q209" s="141">
        <v>0</v>
      </c>
      <c r="R209" s="141">
        <f>Q209*H209</f>
        <v>0</v>
      </c>
      <c r="S209" s="141">
        <v>0</v>
      </c>
      <c r="T209" s="142">
        <f>S209*H209</f>
        <v>0</v>
      </c>
      <c r="AR209" s="143" t="s">
        <v>437</v>
      </c>
      <c r="AT209" s="143" t="s">
        <v>587</v>
      </c>
      <c r="AU209" s="143" t="s">
        <v>90</v>
      </c>
      <c r="AY209" s="18" t="s">
        <v>167</v>
      </c>
      <c r="BE209" s="144">
        <f>IF(N209="základní",J209,0)</f>
        <v>0</v>
      </c>
      <c r="BF209" s="144">
        <f>IF(N209="snížená",J209,0)</f>
        <v>0</v>
      </c>
      <c r="BG209" s="144">
        <f>IF(N209="zákl. přenesená",J209,0)</f>
        <v>0</v>
      </c>
      <c r="BH209" s="144">
        <f>IF(N209="sníž. přenesená",J209,0)</f>
        <v>0</v>
      </c>
      <c r="BI209" s="144">
        <f>IF(N209="nulová",J209,0)</f>
        <v>0</v>
      </c>
      <c r="BJ209" s="18" t="s">
        <v>90</v>
      </c>
      <c r="BK209" s="144">
        <f>ROUND(I209*H209,2)</f>
        <v>0</v>
      </c>
      <c r="BL209" s="18" t="s">
        <v>309</v>
      </c>
      <c r="BM209" s="143" t="s">
        <v>1848</v>
      </c>
    </row>
    <row r="210" spans="2:47" s="1" customFormat="1" ht="29.25">
      <c r="B210" s="33"/>
      <c r="D210" s="150" t="s">
        <v>1678</v>
      </c>
      <c r="F210" s="191" t="s">
        <v>1849</v>
      </c>
      <c r="I210" s="147"/>
      <c r="L210" s="33"/>
      <c r="M210" s="148"/>
      <c r="T210" s="54"/>
      <c r="AT210" s="18" t="s">
        <v>1678</v>
      </c>
      <c r="AU210" s="18" t="s">
        <v>90</v>
      </c>
    </row>
    <row r="211" spans="2:65" s="1" customFormat="1" ht="16.5" customHeight="1">
      <c r="B211" s="33"/>
      <c r="C211" s="180" t="s">
        <v>781</v>
      </c>
      <c r="D211" s="180" t="s">
        <v>587</v>
      </c>
      <c r="E211" s="181" t="s">
        <v>1850</v>
      </c>
      <c r="F211" s="182" t="s">
        <v>1851</v>
      </c>
      <c r="G211" s="183" t="s">
        <v>312</v>
      </c>
      <c r="H211" s="184">
        <v>118</v>
      </c>
      <c r="I211" s="185"/>
      <c r="J211" s="186">
        <f>ROUND(I211*H211,2)</f>
        <v>0</v>
      </c>
      <c r="K211" s="182" t="s">
        <v>19</v>
      </c>
      <c r="L211" s="187"/>
      <c r="M211" s="188" t="s">
        <v>19</v>
      </c>
      <c r="N211" s="189" t="s">
        <v>46</v>
      </c>
      <c r="P211" s="141">
        <f>O211*H211</f>
        <v>0</v>
      </c>
      <c r="Q211" s="141">
        <v>0</v>
      </c>
      <c r="R211" s="141">
        <f>Q211*H211</f>
        <v>0</v>
      </c>
      <c r="S211" s="141">
        <v>0</v>
      </c>
      <c r="T211" s="142">
        <f>S211*H211</f>
        <v>0</v>
      </c>
      <c r="AR211" s="143" t="s">
        <v>437</v>
      </c>
      <c r="AT211" s="143" t="s">
        <v>587</v>
      </c>
      <c r="AU211" s="143" t="s">
        <v>90</v>
      </c>
      <c r="AY211" s="18" t="s">
        <v>167</v>
      </c>
      <c r="BE211" s="144">
        <f>IF(N211="základní",J211,0)</f>
        <v>0</v>
      </c>
      <c r="BF211" s="144">
        <f>IF(N211="snížená",J211,0)</f>
        <v>0</v>
      </c>
      <c r="BG211" s="144">
        <f>IF(N211="zákl. přenesená",J211,0)</f>
        <v>0</v>
      </c>
      <c r="BH211" s="144">
        <f>IF(N211="sníž. přenesená",J211,0)</f>
        <v>0</v>
      </c>
      <c r="BI211" s="144">
        <f>IF(N211="nulová",J211,0)</f>
        <v>0</v>
      </c>
      <c r="BJ211" s="18" t="s">
        <v>90</v>
      </c>
      <c r="BK211" s="144">
        <f>ROUND(I211*H211,2)</f>
        <v>0</v>
      </c>
      <c r="BL211" s="18" t="s">
        <v>309</v>
      </c>
      <c r="BM211" s="143" t="s">
        <v>1852</v>
      </c>
    </row>
    <row r="212" spans="2:47" s="1" customFormat="1" ht="29.25">
      <c r="B212" s="33"/>
      <c r="D212" s="150" t="s">
        <v>1678</v>
      </c>
      <c r="F212" s="191" t="s">
        <v>1853</v>
      </c>
      <c r="I212" s="147"/>
      <c r="L212" s="33"/>
      <c r="M212" s="148"/>
      <c r="T212" s="54"/>
      <c r="AT212" s="18" t="s">
        <v>1678</v>
      </c>
      <c r="AU212" s="18" t="s">
        <v>90</v>
      </c>
    </row>
    <row r="213" spans="2:65" s="1" customFormat="1" ht="16.5" customHeight="1">
      <c r="B213" s="33"/>
      <c r="C213" s="180" t="s">
        <v>789</v>
      </c>
      <c r="D213" s="180" t="s">
        <v>587</v>
      </c>
      <c r="E213" s="181" t="s">
        <v>1854</v>
      </c>
      <c r="F213" s="182" t="s">
        <v>1725</v>
      </c>
      <c r="G213" s="183" t="s">
        <v>312</v>
      </c>
      <c r="H213" s="184">
        <v>5000</v>
      </c>
      <c r="I213" s="185"/>
      <c r="J213" s="186">
        <f>ROUND(I213*H213,2)</f>
        <v>0</v>
      </c>
      <c r="K213" s="182" t="s">
        <v>19</v>
      </c>
      <c r="L213" s="187"/>
      <c r="M213" s="188" t="s">
        <v>19</v>
      </c>
      <c r="N213" s="189" t="s">
        <v>46</v>
      </c>
      <c r="P213" s="141">
        <f>O213*H213</f>
        <v>0</v>
      </c>
      <c r="Q213" s="141">
        <v>0</v>
      </c>
      <c r="R213" s="141">
        <f>Q213*H213</f>
        <v>0</v>
      </c>
      <c r="S213" s="141">
        <v>0</v>
      </c>
      <c r="T213" s="142">
        <f>S213*H213</f>
        <v>0</v>
      </c>
      <c r="AR213" s="143" t="s">
        <v>437</v>
      </c>
      <c r="AT213" s="143" t="s">
        <v>587</v>
      </c>
      <c r="AU213" s="143" t="s">
        <v>90</v>
      </c>
      <c r="AY213" s="18" t="s">
        <v>167</v>
      </c>
      <c r="BE213" s="144">
        <f>IF(N213="základní",J213,0)</f>
        <v>0</v>
      </c>
      <c r="BF213" s="144">
        <f>IF(N213="snížená",J213,0)</f>
        <v>0</v>
      </c>
      <c r="BG213" s="144">
        <f>IF(N213="zákl. přenesená",J213,0)</f>
        <v>0</v>
      </c>
      <c r="BH213" s="144">
        <f>IF(N213="sníž. přenesená",J213,0)</f>
        <v>0</v>
      </c>
      <c r="BI213" s="144">
        <f>IF(N213="nulová",J213,0)</f>
        <v>0</v>
      </c>
      <c r="BJ213" s="18" t="s">
        <v>90</v>
      </c>
      <c r="BK213" s="144">
        <f>ROUND(I213*H213,2)</f>
        <v>0</v>
      </c>
      <c r="BL213" s="18" t="s">
        <v>309</v>
      </c>
      <c r="BM213" s="143" t="s">
        <v>1855</v>
      </c>
    </row>
    <row r="214" spans="2:47" s="1" customFormat="1" ht="29.25">
      <c r="B214" s="33"/>
      <c r="D214" s="150" t="s">
        <v>1678</v>
      </c>
      <c r="F214" s="191" t="s">
        <v>1727</v>
      </c>
      <c r="I214" s="147"/>
      <c r="L214" s="33"/>
      <c r="M214" s="148"/>
      <c r="T214" s="54"/>
      <c r="AT214" s="18" t="s">
        <v>1678</v>
      </c>
      <c r="AU214" s="18" t="s">
        <v>90</v>
      </c>
    </row>
    <row r="215" spans="2:65" s="1" customFormat="1" ht="16.5" customHeight="1">
      <c r="B215" s="33"/>
      <c r="C215" s="180" t="s">
        <v>794</v>
      </c>
      <c r="D215" s="180" t="s">
        <v>587</v>
      </c>
      <c r="E215" s="181" t="s">
        <v>1856</v>
      </c>
      <c r="F215" s="182" t="s">
        <v>1729</v>
      </c>
      <c r="G215" s="183" t="s">
        <v>312</v>
      </c>
      <c r="H215" s="184">
        <v>2</v>
      </c>
      <c r="I215" s="185"/>
      <c r="J215" s="186">
        <f>ROUND(I215*H215,2)</f>
        <v>0</v>
      </c>
      <c r="K215" s="182" t="s">
        <v>19</v>
      </c>
      <c r="L215" s="187"/>
      <c r="M215" s="188" t="s">
        <v>19</v>
      </c>
      <c r="N215" s="189" t="s">
        <v>46</v>
      </c>
      <c r="P215" s="141">
        <f>O215*H215</f>
        <v>0</v>
      </c>
      <c r="Q215" s="141">
        <v>0</v>
      </c>
      <c r="R215" s="141">
        <f>Q215*H215</f>
        <v>0</v>
      </c>
      <c r="S215" s="141">
        <v>0</v>
      </c>
      <c r="T215" s="142">
        <f>S215*H215</f>
        <v>0</v>
      </c>
      <c r="AR215" s="143" t="s">
        <v>437</v>
      </c>
      <c r="AT215" s="143" t="s">
        <v>587</v>
      </c>
      <c r="AU215" s="143" t="s">
        <v>90</v>
      </c>
      <c r="AY215" s="18" t="s">
        <v>167</v>
      </c>
      <c r="BE215" s="144">
        <f>IF(N215="základní",J215,0)</f>
        <v>0</v>
      </c>
      <c r="BF215" s="144">
        <f>IF(N215="snížená",J215,0)</f>
        <v>0</v>
      </c>
      <c r="BG215" s="144">
        <f>IF(N215="zákl. přenesená",J215,0)</f>
        <v>0</v>
      </c>
      <c r="BH215" s="144">
        <f>IF(N215="sníž. přenesená",J215,0)</f>
        <v>0</v>
      </c>
      <c r="BI215" s="144">
        <f>IF(N215="nulová",J215,0)</f>
        <v>0</v>
      </c>
      <c r="BJ215" s="18" t="s">
        <v>90</v>
      </c>
      <c r="BK215" s="144">
        <f>ROUND(I215*H215,2)</f>
        <v>0</v>
      </c>
      <c r="BL215" s="18" t="s">
        <v>309</v>
      </c>
      <c r="BM215" s="143" t="s">
        <v>1857</v>
      </c>
    </row>
    <row r="216" spans="2:47" s="1" customFormat="1" ht="29.25">
      <c r="B216" s="33"/>
      <c r="D216" s="150" t="s">
        <v>1678</v>
      </c>
      <c r="F216" s="191" t="s">
        <v>1731</v>
      </c>
      <c r="I216" s="147"/>
      <c r="L216" s="33"/>
      <c r="M216" s="148"/>
      <c r="T216" s="54"/>
      <c r="AT216" s="18" t="s">
        <v>1678</v>
      </c>
      <c r="AU216" s="18" t="s">
        <v>90</v>
      </c>
    </row>
    <row r="217" spans="2:65" s="1" customFormat="1" ht="16.5" customHeight="1">
      <c r="B217" s="33"/>
      <c r="C217" s="180" t="s">
        <v>799</v>
      </c>
      <c r="D217" s="180" t="s">
        <v>587</v>
      </c>
      <c r="E217" s="181" t="s">
        <v>1858</v>
      </c>
      <c r="F217" s="182" t="s">
        <v>1733</v>
      </c>
      <c r="G217" s="183" t="s">
        <v>312</v>
      </c>
      <c r="H217" s="184">
        <v>3000</v>
      </c>
      <c r="I217" s="185"/>
      <c r="J217" s="186">
        <f>ROUND(I217*H217,2)</f>
        <v>0</v>
      </c>
      <c r="K217" s="182" t="s">
        <v>19</v>
      </c>
      <c r="L217" s="187"/>
      <c r="M217" s="188" t="s">
        <v>19</v>
      </c>
      <c r="N217" s="189" t="s">
        <v>46</v>
      </c>
      <c r="P217" s="141">
        <f>O217*H217</f>
        <v>0</v>
      </c>
      <c r="Q217" s="141">
        <v>0</v>
      </c>
      <c r="R217" s="141">
        <f>Q217*H217</f>
        <v>0</v>
      </c>
      <c r="S217" s="141">
        <v>0</v>
      </c>
      <c r="T217" s="142">
        <f>S217*H217</f>
        <v>0</v>
      </c>
      <c r="AR217" s="143" t="s">
        <v>437</v>
      </c>
      <c r="AT217" s="143" t="s">
        <v>587</v>
      </c>
      <c r="AU217" s="143" t="s">
        <v>90</v>
      </c>
      <c r="AY217" s="18" t="s">
        <v>167</v>
      </c>
      <c r="BE217" s="144">
        <f>IF(N217="základní",J217,0)</f>
        <v>0</v>
      </c>
      <c r="BF217" s="144">
        <f>IF(N217="snížená",J217,0)</f>
        <v>0</v>
      </c>
      <c r="BG217" s="144">
        <f>IF(N217="zákl. přenesená",J217,0)</f>
        <v>0</v>
      </c>
      <c r="BH217" s="144">
        <f>IF(N217="sníž. přenesená",J217,0)</f>
        <v>0</v>
      </c>
      <c r="BI217" s="144">
        <f>IF(N217="nulová",J217,0)</f>
        <v>0</v>
      </c>
      <c r="BJ217" s="18" t="s">
        <v>90</v>
      </c>
      <c r="BK217" s="144">
        <f>ROUND(I217*H217,2)</f>
        <v>0</v>
      </c>
      <c r="BL217" s="18" t="s">
        <v>309</v>
      </c>
      <c r="BM217" s="143" t="s">
        <v>1859</v>
      </c>
    </row>
    <row r="218" spans="2:47" s="1" customFormat="1" ht="29.25">
      <c r="B218" s="33"/>
      <c r="D218" s="150" t="s">
        <v>1678</v>
      </c>
      <c r="F218" s="191" t="s">
        <v>1735</v>
      </c>
      <c r="I218" s="147"/>
      <c r="L218" s="33"/>
      <c r="M218" s="148"/>
      <c r="T218" s="54"/>
      <c r="AT218" s="18" t="s">
        <v>1678</v>
      </c>
      <c r="AU218" s="18" t="s">
        <v>90</v>
      </c>
    </row>
    <row r="219" spans="2:65" s="1" customFormat="1" ht="16.5" customHeight="1">
      <c r="B219" s="33"/>
      <c r="C219" s="180" t="s">
        <v>803</v>
      </c>
      <c r="D219" s="180" t="s">
        <v>587</v>
      </c>
      <c r="E219" s="181" t="s">
        <v>1860</v>
      </c>
      <c r="F219" s="182" t="s">
        <v>1737</v>
      </c>
      <c r="G219" s="183" t="s">
        <v>312</v>
      </c>
      <c r="H219" s="184">
        <v>4</v>
      </c>
      <c r="I219" s="185"/>
      <c r="J219" s="186">
        <f>ROUND(I219*H219,2)</f>
        <v>0</v>
      </c>
      <c r="K219" s="182" t="s">
        <v>19</v>
      </c>
      <c r="L219" s="187"/>
      <c r="M219" s="188" t="s">
        <v>19</v>
      </c>
      <c r="N219" s="189" t="s">
        <v>46</v>
      </c>
      <c r="P219" s="141">
        <f>O219*H219</f>
        <v>0</v>
      </c>
      <c r="Q219" s="141">
        <v>0</v>
      </c>
      <c r="R219" s="141">
        <f>Q219*H219</f>
        <v>0</v>
      </c>
      <c r="S219" s="141">
        <v>0</v>
      </c>
      <c r="T219" s="142">
        <f>S219*H219</f>
        <v>0</v>
      </c>
      <c r="AR219" s="143" t="s">
        <v>437</v>
      </c>
      <c r="AT219" s="143" t="s">
        <v>587</v>
      </c>
      <c r="AU219" s="143" t="s">
        <v>90</v>
      </c>
      <c r="AY219" s="18" t="s">
        <v>167</v>
      </c>
      <c r="BE219" s="144">
        <f>IF(N219="základní",J219,0)</f>
        <v>0</v>
      </c>
      <c r="BF219" s="144">
        <f>IF(N219="snížená",J219,0)</f>
        <v>0</v>
      </c>
      <c r="BG219" s="144">
        <f>IF(N219="zákl. přenesená",J219,0)</f>
        <v>0</v>
      </c>
      <c r="BH219" s="144">
        <f>IF(N219="sníž. přenesená",J219,0)</f>
        <v>0</v>
      </c>
      <c r="BI219" s="144">
        <f>IF(N219="nulová",J219,0)</f>
        <v>0</v>
      </c>
      <c r="BJ219" s="18" t="s">
        <v>90</v>
      </c>
      <c r="BK219" s="144">
        <f>ROUND(I219*H219,2)</f>
        <v>0</v>
      </c>
      <c r="BL219" s="18" t="s">
        <v>309</v>
      </c>
      <c r="BM219" s="143" t="s">
        <v>1861</v>
      </c>
    </row>
    <row r="220" spans="2:47" s="1" customFormat="1" ht="29.25">
      <c r="B220" s="33"/>
      <c r="D220" s="150" t="s">
        <v>1678</v>
      </c>
      <c r="F220" s="191" t="s">
        <v>1739</v>
      </c>
      <c r="I220" s="147"/>
      <c r="L220" s="33"/>
      <c r="M220" s="148"/>
      <c r="T220" s="54"/>
      <c r="AT220" s="18" t="s">
        <v>1678</v>
      </c>
      <c r="AU220" s="18" t="s">
        <v>90</v>
      </c>
    </row>
    <row r="221" spans="2:65" s="1" customFormat="1" ht="16.5" customHeight="1">
      <c r="B221" s="33"/>
      <c r="C221" s="132" t="s">
        <v>808</v>
      </c>
      <c r="D221" s="132" t="s">
        <v>170</v>
      </c>
      <c r="E221" s="133" t="s">
        <v>1862</v>
      </c>
      <c r="F221" s="134" t="s">
        <v>1863</v>
      </c>
      <c r="G221" s="135" t="s">
        <v>368</v>
      </c>
      <c r="H221" s="136">
        <v>220</v>
      </c>
      <c r="I221" s="137"/>
      <c r="J221" s="138">
        <f>ROUND(I221*H221,2)</f>
        <v>0</v>
      </c>
      <c r="K221" s="134" t="s">
        <v>19</v>
      </c>
      <c r="L221" s="33"/>
      <c r="M221" s="139" t="s">
        <v>19</v>
      </c>
      <c r="N221" s="140" t="s">
        <v>46</v>
      </c>
      <c r="P221" s="141">
        <f>O221*H221</f>
        <v>0</v>
      </c>
      <c r="Q221" s="141">
        <v>0</v>
      </c>
      <c r="R221" s="141">
        <f>Q221*H221</f>
        <v>0</v>
      </c>
      <c r="S221" s="141">
        <v>0</v>
      </c>
      <c r="T221" s="142">
        <f>S221*H221</f>
        <v>0</v>
      </c>
      <c r="AR221" s="143" t="s">
        <v>309</v>
      </c>
      <c r="AT221" s="143" t="s">
        <v>170</v>
      </c>
      <c r="AU221" s="143" t="s">
        <v>90</v>
      </c>
      <c r="AY221" s="18" t="s">
        <v>167</v>
      </c>
      <c r="BE221" s="144">
        <f>IF(N221="základní",J221,0)</f>
        <v>0</v>
      </c>
      <c r="BF221" s="144">
        <f>IF(N221="snížená",J221,0)</f>
        <v>0</v>
      </c>
      <c r="BG221" s="144">
        <f>IF(N221="zákl. přenesená",J221,0)</f>
        <v>0</v>
      </c>
      <c r="BH221" s="144">
        <f>IF(N221="sníž. přenesená",J221,0)</f>
        <v>0</v>
      </c>
      <c r="BI221" s="144">
        <f>IF(N221="nulová",J221,0)</f>
        <v>0</v>
      </c>
      <c r="BJ221" s="18" t="s">
        <v>90</v>
      </c>
      <c r="BK221" s="144">
        <f>ROUND(I221*H221,2)</f>
        <v>0</v>
      </c>
      <c r="BL221" s="18" t="s">
        <v>309</v>
      </c>
      <c r="BM221" s="143" t="s">
        <v>1864</v>
      </c>
    </row>
    <row r="222" spans="2:63" s="11" customFormat="1" ht="22.9" customHeight="1">
      <c r="B222" s="120"/>
      <c r="D222" s="121" t="s">
        <v>73</v>
      </c>
      <c r="E222" s="130" t="s">
        <v>1865</v>
      </c>
      <c r="F222" s="130" t="s">
        <v>1866</v>
      </c>
      <c r="I222" s="123"/>
      <c r="J222" s="131">
        <f>BK222</f>
        <v>0</v>
      </c>
      <c r="L222" s="120"/>
      <c r="M222" s="125"/>
      <c r="P222" s="126">
        <f>SUM(P223:P243)</f>
        <v>0</v>
      </c>
      <c r="R222" s="126">
        <f>SUM(R223:R243)</f>
        <v>0</v>
      </c>
      <c r="T222" s="127">
        <f>SUM(T223:T243)</f>
        <v>0</v>
      </c>
      <c r="AR222" s="121" t="s">
        <v>90</v>
      </c>
      <c r="AT222" s="128" t="s">
        <v>73</v>
      </c>
      <c r="AU222" s="128" t="s">
        <v>82</v>
      </c>
      <c r="AY222" s="121" t="s">
        <v>167</v>
      </c>
      <c r="BK222" s="129">
        <f>SUM(BK223:BK243)</f>
        <v>0</v>
      </c>
    </row>
    <row r="223" spans="2:65" s="1" customFormat="1" ht="16.5" customHeight="1">
      <c r="B223" s="33"/>
      <c r="C223" s="180" t="s">
        <v>812</v>
      </c>
      <c r="D223" s="180" t="s">
        <v>587</v>
      </c>
      <c r="E223" s="181" t="s">
        <v>1867</v>
      </c>
      <c r="F223" s="182" t="s">
        <v>1868</v>
      </c>
      <c r="G223" s="183" t="s">
        <v>368</v>
      </c>
      <c r="H223" s="184">
        <v>403.1</v>
      </c>
      <c r="I223" s="185"/>
      <c r="J223" s="186">
        <f>ROUND(I223*H223,2)</f>
        <v>0</v>
      </c>
      <c r="K223" s="182" t="s">
        <v>19</v>
      </c>
      <c r="L223" s="187"/>
      <c r="M223" s="188" t="s">
        <v>19</v>
      </c>
      <c r="N223" s="189" t="s">
        <v>46</v>
      </c>
      <c r="P223" s="141">
        <f>O223*H223</f>
        <v>0</v>
      </c>
      <c r="Q223" s="141">
        <v>0</v>
      </c>
      <c r="R223" s="141">
        <f>Q223*H223</f>
        <v>0</v>
      </c>
      <c r="S223" s="141">
        <v>0</v>
      </c>
      <c r="T223" s="142">
        <f>S223*H223</f>
        <v>0</v>
      </c>
      <c r="AR223" s="143" t="s">
        <v>437</v>
      </c>
      <c r="AT223" s="143" t="s">
        <v>587</v>
      </c>
      <c r="AU223" s="143" t="s">
        <v>90</v>
      </c>
      <c r="AY223" s="18" t="s">
        <v>167</v>
      </c>
      <c r="BE223" s="144">
        <f>IF(N223="základní",J223,0)</f>
        <v>0</v>
      </c>
      <c r="BF223" s="144">
        <f>IF(N223="snížená",J223,0)</f>
        <v>0</v>
      </c>
      <c r="BG223" s="144">
        <f>IF(N223="zákl. přenesená",J223,0)</f>
        <v>0</v>
      </c>
      <c r="BH223" s="144">
        <f>IF(N223="sníž. přenesená",J223,0)</f>
        <v>0</v>
      </c>
      <c r="BI223" s="144">
        <f>IF(N223="nulová",J223,0)</f>
        <v>0</v>
      </c>
      <c r="BJ223" s="18" t="s">
        <v>90</v>
      </c>
      <c r="BK223" s="144">
        <f>ROUND(I223*H223,2)</f>
        <v>0</v>
      </c>
      <c r="BL223" s="18" t="s">
        <v>309</v>
      </c>
      <c r="BM223" s="143" t="s">
        <v>1869</v>
      </c>
    </row>
    <row r="224" spans="2:47" s="1" customFormat="1" ht="29.25">
      <c r="B224" s="33"/>
      <c r="D224" s="150" t="s">
        <v>1678</v>
      </c>
      <c r="F224" s="191" t="s">
        <v>1870</v>
      </c>
      <c r="I224" s="147"/>
      <c r="L224" s="33"/>
      <c r="M224" s="148"/>
      <c r="T224" s="54"/>
      <c r="AT224" s="18" t="s">
        <v>1678</v>
      </c>
      <c r="AU224" s="18" t="s">
        <v>90</v>
      </c>
    </row>
    <row r="225" spans="2:65" s="1" customFormat="1" ht="16.5" customHeight="1">
      <c r="B225" s="33"/>
      <c r="C225" s="180" t="s">
        <v>817</v>
      </c>
      <c r="D225" s="180" t="s">
        <v>587</v>
      </c>
      <c r="E225" s="181" t="s">
        <v>1871</v>
      </c>
      <c r="F225" s="182" t="s">
        <v>1872</v>
      </c>
      <c r="G225" s="183" t="s">
        <v>368</v>
      </c>
      <c r="H225" s="184">
        <v>502.4</v>
      </c>
      <c r="I225" s="185"/>
      <c r="J225" s="186">
        <f>ROUND(I225*H225,2)</f>
        <v>0</v>
      </c>
      <c r="K225" s="182" t="s">
        <v>19</v>
      </c>
      <c r="L225" s="187"/>
      <c r="M225" s="188" t="s">
        <v>19</v>
      </c>
      <c r="N225" s="189" t="s">
        <v>46</v>
      </c>
      <c r="P225" s="141">
        <f>O225*H225</f>
        <v>0</v>
      </c>
      <c r="Q225" s="141">
        <v>0</v>
      </c>
      <c r="R225" s="141">
        <f>Q225*H225</f>
        <v>0</v>
      </c>
      <c r="S225" s="141">
        <v>0</v>
      </c>
      <c r="T225" s="142">
        <f>S225*H225</f>
        <v>0</v>
      </c>
      <c r="AR225" s="143" t="s">
        <v>437</v>
      </c>
      <c r="AT225" s="143" t="s">
        <v>587</v>
      </c>
      <c r="AU225" s="143" t="s">
        <v>90</v>
      </c>
      <c r="AY225" s="18" t="s">
        <v>167</v>
      </c>
      <c r="BE225" s="144">
        <f>IF(N225="základní",J225,0)</f>
        <v>0</v>
      </c>
      <c r="BF225" s="144">
        <f>IF(N225="snížená",J225,0)</f>
        <v>0</v>
      </c>
      <c r="BG225" s="144">
        <f>IF(N225="zákl. přenesená",J225,0)</f>
        <v>0</v>
      </c>
      <c r="BH225" s="144">
        <f>IF(N225="sníž. přenesená",J225,0)</f>
        <v>0</v>
      </c>
      <c r="BI225" s="144">
        <f>IF(N225="nulová",J225,0)</f>
        <v>0</v>
      </c>
      <c r="BJ225" s="18" t="s">
        <v>90</v>
      </c>
      <c r="BK225" s="144">
        <f>ROUND(I225*H225,2)</f>
        <v>0</v>
      </c>
      <c r="BL225" s="18" t="s">
        <v>309</v>
      </c>
      <c r="BM225" s="143" t="s">
        <v>1873</v>
      </c>
    </row>
    <row r="226" spans="2:47" s="1" customFormat="1" ht="29.25">
      <c r="B226" s="33"/>
      <c r="D226" s="150" t="s">
        <v>1678</v>
      </c>
      <c r="F226" s="191" t="s">
        <v>1874</v>
      </c>
      <c r="I226" s="147"/>
      <c r="L226" s="33"/>
      <c r="M226" s="148"/>
      <c r="T226" s="54"/>
      <c r="AT226" s="18" t="s">
        <v>1678</v>
      </c>
      <c r="AU226" s="18" t="s">
        <v>90</v>
      </c>
    </row>
    <row r="227" spans="2:65" s="1" customFormat="1" ht="16.5" customHeight="1">
      <c r="B227" s="33"/>
      <c r="C227" s="180" t="s">
        <v>822</v>
      </c>
      <c r="D227" s="180" t="s">
        <v>587</v>
      </c>
      <c r="E227" s="181" t="s">
        <v>1875</v>
      </c>
      <c r="F227" s="182" t="s">
        <v>1876</v>
      </c>
      <c r="G227" s="183" t="s">
        <v>368</v>
      </c>
      <c r="H227" s="184">
        <v>720.8</v>
      </c>
      <c r="I227" s="185"/>
      <c r="J227" s="186">
        <f>ROUND(I227*H227,2)</f>
        <v>0</v>
      </c>
      <c r="K227" s="182" t="s">
        <v>19</v>
      </c>
      <c r="L227" s="187"/>
      <c r="M227" s="188" t="s">
        <v>19</v>
      </c>
      <c r="N227" s="189" t="s">
        <v>46</v>
      </c>
      <c r="P227" s="141">
        <f>O227*H227</f>
        <v>0</v>
      </c>
      <c r="Q227" s="141">
        <v>0</v>
      </c>
      <c r="R227" s="141">
        <f>Q227*H227</f>
        <v>0</v>
      </c>
      <c r="S227" s="141">
        <v>0</v>
      </c>
      <c r="T227" s="142">
        <f>S227*H227</f>
        <v>0</v>
      </c>
      <c r="AR227" s="143" t="s">
        <v>437</v>
      </c>
      <c r="AT227" s="143" t="s">
        <v>587</v>
      </c>
      <c r="AU227" s="143" t="s">
        <v>90</v>
      </c>
      <c r="AY227" s="18" t="s">
        <v>167</v>
      </c>
      <c r="BE227" s="144">
        <f>IF(N227="základní",J227,0)</f>
        <v>0</v>
      </c>
      <c r="BF227" s="144">
        <f>IF(N227="snížená",J227,0)</f>
        <v>0</v>
      </c>
      <c r="BG227" s="144">
        <f>IF(N227="zákl. přenesená",J227,0)</f>
        <v>0</v>
      </c>
      <c r="BH227" s="144">
        <f>IF(N227="sníž. přenesená",J227,0)</f>
        <v>0</v>
      </c>
      <c r="BI227" s="144">
        <f>IF(N227="nulová",J227,0)</f>
        <v>0</v>
      </c>
      <c r="BJ227" s="18" t="s">
        <v>90</v>
      </c>
      <c r="BK227" s="144">
        <f>ROUND(I227*H227,2)</f>
        <v>0</v>
      </c>
      <c r="BL227" s="18" t="s">
        <v>309</v>
      </c>
      <c r="BM227" s="143" t="s">
        <v>1877</v>
      </c>
    </row>
    <row r="228" spans="2:47" s="1" customFormat="1" ht="29.25">
      <c r="B228" s="33"/>
      <c r="D228" s="150" t="s">
        <v>1678</v>
      </c>
      <c r="F228" s="191" t="s">
        <v>1878</v>
      </c>
      <c r="I228" s="147"/>
      <c r="L228" s="33"/>
      <c r="M228" s="148"/>
      <c r="T228" s="54"/>
      <c r="AT228" s="18" t="s">
        <v>1678</v>
      </c>
      <c r="AU228" s="18" t="s">
        <v>90</v>
      </c>
    </row>
    <row r="229" spans="2:65" s="1" customFormat="1" ht="16.5" customHeight="1">
      <c r="B229" s="33"/>
      <c r="C229" s="180" t="s">
        <v>827</v>
      </c>
      <c r="D229" s="180" t="s">
        <v>587</v>
      </c>
      <c r="E229" s="181" t="s">
        <v>1879</v>
      </c>
      <c r="F229" s="182" t="s">
        <v>1880</v>
      </c>
      <c r="G229" s="183" t="s">
        <v>368</v>
      </c>
      <c r="H229" s="184">
        <v>330.1</v>
      </c>
      <c r="I229" s="185"/>
      <c r="J229" s="186">
        <f>ROUND(I229*H229,2)</f>
        <v>0</v>
      </c>
      <c r="K229" s="182" t="s">
        <v>19</v>
      </c>
      <c r="L229" s="187"/>
      <c r="M229" s="188" t="s">
        <v>19</v>
      </c>
      <c r="N229" s="189" t="s">
        <v>46</v>
      </c>
      <c r="P229" s="141">
        <f>O229*H229</f>
        <v>0</v>
      </c>
      <c r="Q229" s="141">
        <v>0</v>
      </c>
      <c r="R229" s="141">
        <f>Q229*H229</f>
        <v>0</v>
      </c>
      <c r="S229" s="141">
        <v>0</v>
      </c>
      <c r="T229" s="142">
        <f>S229*H229</f>
        <v>0</v>
      </c>
      <c r="AR229" s="143" t="s">
        <v>437</v>
      </c>
      <c r="AT229" s="143" t="s">
        <v>587</v>
      </c>
      <c r="AU229" s="143" t="s">
        <v>90</v>
      </c>
      <c r="AY229" s="18" t="s">
        <v>167</v>
      </c>
      <c r="BE229" s="144">
        <f>IF(N229="základní",J229,0)</f>
        <v>0</v>
      </c>
      <c r="BF229" s="144">
        <f>IF(N229="snížená",J229,0)</f>
        <v>0</v>
      </c>
      <c r="BG229" s="144">
        <f>IF(N229="zákl. přenesená",J229,0)</f>
        <v>0</v>
      </c>
      <c r="BH229" s="144">
        <f>IF(N229="sníž. přenesená",J229,0)</f>
        <v>0</v>
      </c>
      <c r="BI229" s="144">
        <f>IF(N229="nulová",J229,0)</f>
        <v>0</v>
      </c>
      <c r="BJ229" s="18" t="s">
        <v>90</v>
      </c>
      <c r="BK229" s="144">
        <f>ROUND(I229*H229,2)</f>
        <v>0</v>
      </c>
      <c r="BL229" s="18" t="s">
        <v>309</v>
      </c>
      <c r="BM229" s="143" t="s">
        <v>1881</v>
      </c>
    </row>
    <row r="230" spans="2:47" s="1" customFormat="1" ht="29.25">
      <c r="B230" s="33"/>
      <c r="D230" s="150" t="s">
        <v>1678</v>
      </c>
      <c r="F230" s="191" t="s">
        <v>1882</v>
      </c>
      <c r="I230" s="147"/>
      <c r="L230" s="33"/>
      <c r="M230" s="148"/>
      <c r="T230" s="54"/>
      <c r="AT230" s="18" t="s">
        <v>1678</v>
      </c>
      <c r="AU230" s="18" t="s">
        <v>90</v>
      </c>
    </row>
    <row r="231" spans="2:65" s="1" customFormat="1" ht="16.5" customHeight="1">
      <c r="B231" s="33"/>
      <c r="C231" s="180" t="s">
        <v>833</v>
      </c>
      <c r="D231" s="180" t="s">
        <v>587</v>
      </c>
      <c r="E231" s="181" t="s">
        <v>1883</v>
      </c>
      <c r="F231" s="182" t="s">
        <v>1884</v>
      </c>
      <c r="G231" s="183" t="s">
        <v>312</v>
      </c>
      <c r="H231" s="184">
        <v>708</v>
      </c>
      <c r="I231" s="185"/>
      <c r="J231" s="186">
        <f>ROUND(I231*H231,2)</f>
        <v>0</v>
      </c>
      <c r="K231" s="182" t="s">
        <v>19</v>
      </c>
      <c r="L231" s="187"/>
      <c r="M231" s="188" t="s">
        <v>19</v>
      </c>
      <c r="N231" s="189" t="s">
        <v>46</v>
      </c>
      <c r="P231" s="141">
        <f>O231*H231</f>
        <v>0</v>
      </c>
      <c r="Q231" s="141">
        <v>0</v>
      </c>
      <c r="R231" s="141">
        <f>Q231*H231</f>
        <v>0</v>
      </c>
      <c r="S231" s="141">
        <v>0</v>
      </c>
      <c r="T231" s="142">
        <f>S231*H231</f>
        <v>0</v>
      </c>
      <c r="AR231" s="143" t="s">
        <v>437</v>
      </c>
      <c r="AT231" s="143" t="s">
        <v>587</v>
      </c>
      <c r="AU231" s="143" t="s">
        <v>90</v>
      </c>
      <c r="AY231" s="18" t="s">
        <v>167</v>
      </c>
      <c r="BE231" s="144">
        <f>IF(N231="základní",J231,0)</f>
        <v>0</v>
      </c>
      <c r="BF231" s="144">
        <f>IF(N231="snížená",J231,0)</f>
        <v>0</v>
      </c>
      <c r="BG231" s="144">
        <f>IF(N231="zákl. přenesená",J231,0)</f>
        <v>0</v>
      </c>
      <c r="BH231" s="144">
        <f>IF(N231="sníž. přenesená",J231,0)</f>
        <v>0</v>
      </c>
      <c r="BI231" s="144">
        <f>IF(N231="nulová",J231,0)</f>
        <v>0</v>
      </c>
      <c r="BJ231" s="18" t="s">
        <v>90</v>
      </c>
      <c r="BK231" s="144">
        <f>ROUND(I231*H231,2)</f>
        <v>0</v>
      </c>
      <c r="BL231" s="18" t="s">
        <v>309</v>
      </c>
      <c r="BM231" s="143" t="s">
        <v>1885</v>
      </c>
    </row>
    <row r="232" spans="2:47" s="1" customFormat="1" ht="29.25">
      <c r="B232" s="33"/>
      <c r="D232" s="150" t="s">
        <v>1678</v>
      </c>
      <c r="F232" s="191" t="s">
        <v>1886</v>
      </c>
      <c r="I232" s="147"/>
      <c r="L232" s="33"/>
      <c r="M232" s="148"/>
      <c r="T232" s="54"/>
      <c r="AT232" s="18" t="s">
        <v>1678</v>
      </c>
      <c r="AU232" s="18" t="s">
        <v>90</v>
      </c>
    </row>
    <row r="233" spans="2:65" s="1" customFormat="1" ht="16.5" customHeight="1">
      <c r="B233" s="33"/>
      <c r="C233" s="180" t="s">
        <v>840</v>
      </c>
      <c r="D233" s="180" t="s">
        <v>587</v>
      </c>
      <c r="E233" s="181" t="s">
        <v>1887</v>
      </c>
      <c r="F233" s="182" t="s">
        <v>1733</v>
      </c>
      <c r="G233" s="183" t="s">
        <v>312</v>
      </c>
      <c r="H233" s="184">
        <v>8000</v>
      </c>
      <c r="I233" s="185"/>
      <c r="J233" s="186">
        <f>ROUND(I233*H233,2)</f>
        <v>0</v>
      </c>
      <c r="K233" s="182" t="s">
        <v>19</v>
      </c>
      <c r="L233" s="187"/>
      <c r="M233" s="188" t="s">
        <v>19</v>
      </c>
      <c r="N233" s="189" t="s">
        <v>46</v>
      </c>
      <c r="P233" s="141">
        <f>O233*H233</f>
        <v>0</v>
      </c>
      <c r="Q233" s="141">
        <v>0</v>
      </c>
      <c r="R233" s="141">
        <f>Q233*H233</f>
        <v>0</v>
      </c>
      <c r="S233" s="141">
        <v>0</v>
      </c>
      <c r="T233" s="142">
        <f>S233*H233</f>
        <v>0</v>
      </c>
      <c r="AR233" s="143" t="s">
        <v>437</v>
      </c>
      <c r="AT233" s="143" t="s">
        <v>587</v>
      </c>
      <c r="AU233" s="143" t="s">
        <v>90</v>
      </c>
      <c r="AY233" s="18" t="s">
        <v>167</v>
      </c>
      <c r="BE233" s="144">
        <f>IF(N233="základní",J233,0)</f>
        <v>0</v>
      </c>
      <c r="BF233" s="144">
        <f>IF(N233="snížená",J233,0)</f>
        <v>0</v>
      </c>
      <c r="BG233" s="144">
        <f>IF(N233="zákl. přenesená",J233,0)</f>
        <v>0</v>
      </c>
      <c r="BH233" s="144">
        <f>IF(N233="sníž. přenesená",J233,0)</f>
        <v>0</v>
      </c>
      <c r="BI233" s="144">
        <f>IF(N233="nulová",J233,0)</f>
        <v>0</v>
      </c>
      <c r="BJ233" s="18" t="s">
        <v>90</v>
      </c>
      <c r="BK233" s="144">
        <f>ROUND(I233*H233,2)</f>
        <v>0</v>
      </c>
      <c r="BL233" s="18" t="s">
        <v>309</v>
      </c>
      <c r="BM233" s="143" t="s">
        <v>1888</v>
      </c>
    </row>
    <row r="234" spans="2:47" s="1" customFormat="1" ht="29.25">
      <c r="B234" s="33"/>
      <c r="D234" s="150" t="s">
        <v>1678</v>
      </c>
      <c r="F234" s="191" t="s">
        <v>1735</v>
      </c>
      <c r="I234" s="147"/>
      <c r="L234" s="33"/>
      <c r="M234" s="148"/>
      <c r="T234" s="54"/>
      <c r="AT234" s="18" t="s">
        <v>1678</v>
      </c>
      <c r="AU234" s="18" t="s">
        <v>90</v>
      </c>
    </row>
    <row r="235" spans="2:65" s="1" customFormat="1" ht="16.5" customHeight="1">
      <c r="B235" s="33"/>
      <c r="C235" s="180" t="s">
        <v>846</v>
      </c>
      <c r="D235" s="180" t="s">
        <v>587</v>
      </c>
      <c r="E235" s="181" t="s">
        <v>1889</v>
      </c>
      <c r="F235" s="182" t="s">
        <v>1737</v>
      </c>
      <c r="G235" s="183" t="s">
        <v>312</v>
      </c>
      <c r="H235" s="184">
        <v>4</v>
      </c>
      <c r="I235" s="185"/>
      <c r="J235" s="186">
        <f>ROUND(I235*H235,2)</f>
        <v>0</v>
      </c>
      <c r="K235" s="182" t="s">
        <v>19</v>
      </c>
      <c r="L235" s="187"/>
      <c r="M235" s="188" t="s">
        <v>19</v>
      </c>
      <c r="N235" s="189" t="s">
        <v>46</v>
      </c>
      <c r="P235" s="141">
        <f>O235*H235</f>
        <v>0</v>
      </c>
      <c r="Q235" s="141">
        <v>0</v>
      </c>
      <c r="R235" s="141">
        <f>Q235*H235</f>
        <v>0</v>
      </c>
      <c r="S235" s="141">
        <v>0</v>
      </c>
      <c r="T235" s="142">
        <f>S235*H235</f>
        <v>0</v>
      </c>
      <c r="AR235" s="143" t="s">
        <v>437</v>
      </c>
      <c r="AT235" s="143" t="s">
        <v>587</v>
      </c>
      <c r="AU235" s="143" t="s">
        <v>90</v>
      </c>
      <c r="AY235" s="18" t="s">
        <v>167</v>
      </c>
      <c r="BE235" s="144">
        <f>IF(N235="základní",J235,0)</f>
        <v>0</v>
      </c>
      <c r="BF235" s="144">
        <f>IF(N235="snížená",J235,0)</f>
        <v>0</v>
      </c>
      <c r="BG235" s="144">
        <f>IF(N235="zákl. přenesená",J235,0)</f>
        <v>0</v>
      </c>
      <c r="BH235" s="144">
        <f>IF(N235="sníž. přenesená",J235,0)</f>
        <v>0</v>
      </c>
      <c r="BI235" s="144">
        <f>IF(N235="nulová",J235,0)</f>
        <v>0</v>
      </c>
      <c r="BJ235" s="18" t="s">
        <v>90</v>
      </c>
      <c r="BK235" s="144">
        <f>ROUND(I235*H235,2)</f>
        <v>0</v>
      </c>
      <c r="BL235" s="18" t="s">
        <v>309</v>
      </c>
      <c r="BM235" s="143" t="s">
        <v>1890</v>
      </c>
    </row>
    <row r="236" spans="2:47" s="1" customFormat="1" ht="29.25">
      <c r="B236" s="33"/>
      <c r="D236" s="150" t="s">
        <v>1678</v>
      </c>
      <c r="F236" s="191" t="s">
        <v>1739</v>
      </c>
      <c r="I236" s="147"/>
      <c r="L236" s="33"/>
      <c r="M236" s="148"/>
      <c r="T236" s="54"/>
      <c r="AT236" s="18" t="s">
        <v>1678</v>
      </c>
      <c r="AU236" s="18" t="s">
        <v>90</v>
      </c>
    </row>
    <row r="237" spans="2:65" s="1" customFormat="1" ht="16.5" customHeight="1">
      <c r="B237" s="33"/>
      <c r="C237" s="132" t="s">
        <v>851</v>
      </c>
      <c r="D237" s="132" t="s">
        <v>170</v>
      </c>
      <c r="E237" s="133" t="s">
        <v>1891</v>
      </c>
      <c r="F237" s="134" t="s">
        <v>1892</v>
      </c>
      <c r="G237" s="135" t="s">
        <v>173</v>
      </c>
      <c r="H237" s="136">
        <v>833.527</v>
      </c>
      <c r="I237" s="137"/>
      <c r="J237" s="138">
        <f>ROUND(I237*H237,2)</f>
        <v>0</v>
      </c>
      <c r="K237" s="134" t="s">
        <v>19</v>
      </c>
      <c r="L237" s="33"/>
      <c r="M237" s="139" t="s">
        <v>19</v>
      </c>
      <c r="N237" s="140" t="s">
        <v>46</v>
      </c>
      <c r="P237" s="141">
        <f>O237*H237</f>
        <v>0</v>
      </c>
      <c r="Q237" s="141">
        <v>0</v>
      </c>
      <c r="R237" s="141">
        <f>Q237*H237</f>
        <v>0</v>
      </c>
      <c r="S237" s="141">
        <v>0</v>
      </c>
      <c r="T237" s="142">
        <f>S237*H237</f>
        <v>0</v>
      </c>
      <c r="AR237" s="143" t="s">
        <v>309</v>
      </c>
      <c r="AT237" s="143" t="s">
        <v>170</v>
      </c>
      <c r="AU237" s="143" t="s">
        <v>90</v>
      </c>
      <c r="AY237" s="18" t="s">
        <v>167</v>
      </c>
      <c r="BE237" s="144">
        <f>IF(N237="základní",J237,0)</f>
        <v>0</v>
      </c>
      <c r="BF237" s="144">
        <f>IF(N237="snížená",J237,0)</f>
        <v>0</v>
      </c>
      <c r="BG237" s="144">
        <f>IF(N237="zákl. přenesená",J237,0)</f>
        <v>0</v>
      </c>
      <c r="BH237" s="144">
        <f>IF(N237="sníž. přenesená",J237,0)</f>
        <v>0</v>
      </c>
      <c r="BI237" s="144">
        <f>IF(N237="nulová",J237,0)</f>
        <v>0</v>
      </c>
      <c r="BJ237" s="18" t="s">
        <v>90</v>
      </c>
      <c r="BK237" s="144">
        <f>ROUND(I237*H237,2)</f>
        <v>0</v>
      </c>
      <c r="BL237" s="18" t="s">
        <v>309</v>
      </c>
      <c r="BM237" s="143" t="s">
        <v>1893</v>
      </c>
    </row>
    <row r="238" spans="2:51" s="12" customFormat="1" ht="11.25">
      <c r="B238" s="149"/>
      <c r="D238" s="150" t="s">
        <v>179</v>
      </c>
      <c r="E238" s="151" t="s">
        <v>19</v>
      </c>
      <c r="F238" s="152" t="s">
        <v>729</v>
      </c>
      <c r="H238" s="151" t="s">
        <v>19</v>
      </c>
      <c r="I238" s="153"/>
      <c r="L238" s="149"/>
      <c r="M238" s="154"/>
      <c r="T238" s="155"/>
      <c r="AT238" s="151" t="s">
        <v>179</v>
      </c>
      <c r="AU238" s="151" t="s">
        <v>90</v>
      </c>
      <c r="AV238" s="12" t="s">
        <v>82</v>
      </c>
      <c r="AW238" s="12" t="s">
        <v>35</v>
      </c>
      <c r="AX238" s="12" t="s">
        <v>74</v>
      </c>
      <c r="AY238" s="151" t="s">
        <v>167</v>
      </c>
    </row>
    <row r="239" spans="2:51" s="13" customFormat="1" ht="11.25">
      <c r="B239" s="156"/>
      <c r="D239" s="150" t="s">
        <v>179</v>
      </c>
      <c r="E239" s="157" t="s">
        <v>19</v>
      </c>
      <c r="F239" s="158" t="s">
        <v>916</v>
      </c>
      <c r="H239" s="159">
        <v>176.229</v>
      </c>
      <c r="I239" s="160"/>
      <c r="L239" s="156"/>
      <c r="M239" s="161"/>
      <c r="T239" s="162"/>
      <c r="AT239" s="157" t="s">
        <v>179</v>
      </c>
      <c r="AU239" s="157" t="s">
        <v>90</v>
      </c>
      <c r="AV239" s="13" t="s">
        <v>90</v>
      </c>
      <c r="AW239" s="13" t="s">
        <v>35</v>
      </c>
      <c r="AX239" s="13" t="s">
        <v>74</v>
      </c>
      <c r="AY239" s="157" t="s">
        <v>167</v>
      </c>
    </row>
    <row r="240" spans="2:51" s="13" customFormat="1" ht="11.25">
      <c r="B240" s="156"/>
      <c r="D240" s="150" t="s">
        <v>179</v>
      </c>
      <c r="E240" s="157" t="s">
        <v>19</v>
      </c>
      <c r="F240" s="158" t="s">
        <v>917</v>
      </c>
      <c r="H240" s="159">
        <v>129.034</v>
      </c>
      <c r="I240" s="160"/>
      <c r="L240" s="156"/>
      <c r="M240" s="161"/>
      <c r="T240" s="162"/>
      <c r="AT240" s="157" t="s">
        <v>179</v>
      </c>
      <c r="AU240" s="157" t="s">
        <v>90</v>
      </c>
      <c r="AV240" s="13" t="s">
        <v>90</v>
      </c>
      <c r="AW240" s="13" t="s">
        <v>35</v>
      </c>
      <c r="AX240" s="13" t="s">
        <v>74</v>
      </c>
      <c r="AY240" s="157" t="s">
        <v>167</v>
      </c>
    </row>
    <row r="241" spans="2:51" s="13" customFormat="1" ht="11.25">
      <c r="B241" s="156"/>
      <c r="D241" s="150" t="s">
        <v>179</v>
      </c>
      <c r="E241" s="157" t="s">
        <v>19</v>
      </c>
      <c r="F241" s="158" t="s">
        <v>918</v>
      </c>
      <c r="H241" s="159">
        <v>594.81</v>
      </c>
      <c r="I241" s="160"/>
      <c r="L241" s="156"/>
      <c r="M241" s="161"/>
      <c r="T241" s="162"/>
      <c r="AT241" s="157" t="s">
        <v>179</v>
      </c>
      <c r="AU241" s="157" t="s">
        <v>90</v>
      </c>
      <c r="AV241" s="13" t="s">
        <v>90</v>
      </c>
      <c r="AW241" s="13" t="s">
        <v>35</v>
      </c>
      <c r="AX241" s="13" t="s">
        <v>74</v>
      </c>
      <c r="AY241" s="157" t="s">
        <v>167</v>
      </c>
    </row>
    <row r="242" spans="2:51" s="13" customFormat="1" ht="11.25">
      <c r="B242" s="156"/>
      <c r="D242" s="150" t="s">
        <v>179</v>
      </c>
      <c r="E242" s="157" t="s">
        <v>19</v>
      </c>
      <c r="F242" s="158" t="s">
        <v>919</v>
      </c>
      <c r="H242" s="159">
        <v>-66.546</v>
      </c>
      <c r="I242" s="160"/>
      <c r="L242" s="156"/>
      <c r="M242" s="161"/>
      <c r="T242" s="162"/>
      <c r="AT242" s="157" t="s">
        <v>179</v>
      </c>
      <c r="AU242" s="157" t="s">
        <v>90</v>
      </c>
      <c r="AV242" s="13" t="s">
        <v>90</v>
      </c>
      <c r="AW242" s="13" t="s">
        <v>35</v>
      </c>
      <c r="AX242" s="13" t="s">
        <v>74</v>
      </c>
      <c r="AY242" s="157" t="s">
        <v>167</v>
      </c>
    </row>
    <row r="243" spans="2:51" s="14" customFormat="1" ht="11.25">
      <c r="B243" s="163"/>
      <c r="D243" s="150" t="s">
        <v>179</v>
      </c>
      <c r="E243" s="164" t="s">
        <v>19</v>
      </c>
      <c r="F243" s="165" t="s">
        <v>200</v>
      </c>
      <c r="H243" s="166">
        <v>833.5269999999999</v>
      </c>
      <c r="I243" s="167"/>
      <c r="L243" s="163"/>
      <c r="M243" s="168"/>
      <c r="T243" s="169"/>
      <c r="AT243" s="164" t="s">
        <v>179</v>
      </c>
      <c r="AU243" s="164" t="s">
        <v>90</v>
      </c>
      <c r="AV243" s="14" t="s">
        <v>175</v>
      </c>
      <c r="AW243" s="14" t="s">
        <v>35</v>
      </c>
      <c r="AX243" s="14" t="s">
        <v>82</v>
      </c>
      <c r="AY243" s="164" t="s">
        <v>167</v>
      </c>
    </row>
    <row r="244" spans="2:63" s="11" customFormat="1" ht="22.9" customHeight="1">
      <c r="B244" s="120"/>
      <c r="D244" s="121" t="s">
        <v>73</v>
      </c>
      <c r="E244" s="130" t="s">
        <v>1894</v>
      </c>
      <c r="F244" s="130" t="s">
        <v>1895</v>
      </c>
      <c r="I244" s="123"/>
      <c r="J244" s="131">
        <f>BK244</f>
        <v>0</v>
      </c>
      <c r="L244" s="120"/>
      <c r="M244" s="125"/>
      <c r="P244" s="126">
        <f>SUM(P245:P248)</f>
        <v>0</v>
      </c>
      <c r="R244" s="126">
        <f>SUM(R245:R248)</f>
        <v>0</v>
      </c>
      <c r="T244" s="127">
        <f>SUM(T245:T248)</f>
        <v>0</v>
      </c>
      <c r="AR244" s="121" t="s">
        <v>90</v>
      </c>
      <c r="AT244" s="128" t="s">
        <v>73</v>
      </c>
      <c r="AU244" s="128" t="s">
        <v>82</v>
      </c>
      <c r="AY244" s="121" t="s">
        <v>167</v>
      </c>
      <c r="BK244" s="129">
        <f>SUM(BK245:BK248)</f>
        <v>0</v>
      </c>
    </row>
    <row r="245" spans="2:65" s="1" customFormat="1" ht="16.5" customHeight="1">
      <c r="B245" s="33"/>
      <c r="C245" s="132" t="s">
        <v>856</v>
      </c>
      <c r="D245" s="132" t="s">
        <v>170</v>
      </c>
      <c r="E245" s="133" t="s">
        <v>1896</v>
      </c>
      <c r="F245" s="134" t="s">
        <v>1897</v>
      </c>
      <c r="G245" s="135" t="s">
        <v>382</v>
      </c>
      <c r="H245" s="136">
        <v>1</v>
      </c>
      <c r="I245" s="137"/>
      <c r="J245" s="138">
        <f>ROUND(I245*H245,2)</f>
        <v>0</v>
      </c>
      <c r="K245" s="134" t="s">
        <v>19</v>
      </c>
      <c r="L245" s="33"/>
      <c r="M245" s="139" t="s">
        <v>19</v>
      </c>
      <c r="N245" s="140" t="s">
        <v>46</v>
      </c>
      <c r="P245" s="141">
        <f>O245*H245</f>
        <v>0</v>
      </c>
      <c r="Q245" s="141">
        <v>0</v>
      </c>
      <c r="R245" s="141">
        <f>Q245*H245</f>
        <v>0</v>
      </c>
      <c r="S245" s="141">
        <v>0</v>
      </c>
      <c r="T245" s="142">
        <f>S245*H245</f>
        <v>0</v>
      </c>
      <c r="AR245" s="143" t="s">
        <v>309</v>
      </c>
      <c r="AT245" s="143" t="s">
        <v>170</v>
      </c>
      <c r="AU245" s="143" t="s">
        <v>90</v>
      </c>
      <c r="AY245" s="18" t="s">
        <v>167</v>
      </c>
      <c r="BE245" s="144">
        <f>IF(N245="základní",J245,0)</f>
        <v>0</v>
      </c>
      <c r="BF245" s="144">
        <f>IF(N245="snížená",J245,0)</f>
        <v>0</v>
      </c>
      <c r="BG245" s="144">
        <f>IF(N245="zákl. přenesená",J245,0)</f>
        <v>0</v>
      </c>
      <c r="BH245" s="144">
        <f>IF(N245="sníž. přenesená",J245,0)</f>
        <v>0</v>
      </c>
      <c r="BI245" s="144">
        <f>IF(N245="nulová",J245,0)</f>
        <v>0</v>
      </c>
      <c r="BJ245" s="18" t="s">
        <v>90</v>
      </c>
      <c r="BK245" s="144">
        <f>ROUND(I245*H245,2)</f>
        <v>0</v>
      </c>
      <c r="BL245" s="18" t="s">
        <v>309</v>
      </c>
      <c r="BM245" s="143" t="s">
        <v>1898</v>
      </c>
    </row>
    <row r="246" spans="2:65" s="1" customFormat="1" ht="16.5" customHeight="1">
      <c r="B246" s="33"/>
      <c r="C246" s="132" t="s">
        <v>879</v>
      </c>
      <c r="D246" s="132" t="s">
        <v>170</v>
      </c>
      <c r="E246" s="133" t="s">
        <v>1899</v>
      </c>
      <c r="F246" s="134" t="s">
        <v>1900</v>
      </c>
      <c r="G246" s="135" t="s">
        <v>382</v>
      </c>
      <c r="H246" s="136">
        <v>1</v>
      </c>
      <c r="I246" s="137"/>
      <c r="J246" s="138">
        <f>ROUND(I246*H246,2)</f>
        <v>0</v>
      </c>
      <c r="K246" s="134" t="s">
        <v>19</v>
      </c>
      <c r="L246" s="33"/>
      <c r="M246" s="139" t="s">
        <v>19</v>
      </c>
      <c r="N246" s="140" t="s">
        <v>46</v>
      </c>
      <c r="P246" s="141">
        <f>O246*H246</f>
        <v>0</v>
      </c>
      <c r="Q246" s="141">
        <v>0</v>
      </c>
      <c r="R246" s="141">
        <f>Q246*H246</f>
        <v>0</v>
      </c>
      <c r="S246" s="141">
        <v>0</v>
      </c>
      <c r="T246" s="142">
        <f>S246*H246</f>
        <v>0</v>
      </c>
      <c r="AR246" s="143" t="s">
        <v>309</v>
      </c>
      <c r="AT246" s="143" t="s">
        <v>170</v>
      </c>
      <c r="AU246" s="143" t="s">
        <v>90</v>
      </c>
      <c r="AY246" s="18" t="s">
        <v>167</v>
      </c>
      <c r="BE246" s="144">
        <f>IF(N246="základní",J246,0)</f>
        <v>0</v>
      </c>
      <c r="BF246" s="144">
        <f>IF(N246="snížená",J246,0)</f>
        <v>0</v>
      </c>
      <c r="BG246" s="144">
        <f>IF(N246="zákl. přenesená",J246,0)</f>
        <v>0</v>
      </c>
      <c r="BH246" s="144">
        <f>IF(N246="sníž. přenesená",J246,0)</f>
        <v>0</v>
      </c>
      <c r="BI246" s="144">
        <f>IF(N246="nulová",J246,0)</f>
        <v>0</v>
      </c>
      <c r="BJ246" s="18" t="s">
        <v>90</v>
      </c>
      <c r="BK246" s="144">
        <f>ROUND(I246*H246,2)</f>
        <v>0</v>
      </c>
      <c r="BL246" s="18" t="s">
        <v>309</v>
      </c>
      <c r="BM246" s="143" t="s">
        <v>1901</v>
      </c>
    </row>
    <row r="247" spans="2:65" s="1" customFormat="1" ht="16.5" customHeight="1">
      <c r="B247" s="33"/>
      <c r="C247" s="132" t="s">
        <v>886</v>
      </c>
      <c r="D247" s="132" t="s">
        <v>170</v>
      </c>
      <c r="E247" s="133" t="s">
        <v>1902</v>
      </c>
      <c r="F247" s="134" t="s">
        <v>1903</v>
      </c>
      <c r="G247" s="135" t="s">
        <v>382</v>
      </c>
      <c r="H247" s="136">
        <v>1</v>
      </c>
      <c r="I247" s="137"/>
      <c r="J247" s="138">
        <f>ROUND(I247*H247,2)</f>
        <v>0</v>
      </c>
      <c r="K247" s="134" t="s">
        <v>19</v>
      </c>
      <c r="L247" s="33"/>
      <c r="M247" s="139" t="s">
        <v>19</v>
      </c>
      <c r="N247" s="140" t="s">
        <v>46</v>
      </c>
      <c r="P247" s="141">
        <f>O247*H247</f>
        <v>0</v>
      </c>
      <c r="Q247" s="141">
        <v>0</v>
      </c>
      <c r="R247" s="141">
        <f>Q247*H247</f>
        <v>0</v>
      </c>
      <c r="S247" s="141">
        <v>0</v>
      </c>
      <c r="T247" s="142">
        <f>S247*H247</f>
        <v>0</v>
      </c>
      <c r="AR247" s="143" t="s">
        <v>309</v>
      </c>
      <c r="AT247" s="143" t="s">
        <v>170</v>
      </c>
      <c r="AU247" s="143" t="s">
        <v>90</v>
      </c>
      <c r="AY247" s="18" t="s">
        <v>167</v>
      </c>
      <c r="BE247" s="144">
        <f>IF(N247="základní",J247,0)</f>
        <v>0</v>
      </c>
      <c r="BF247" s="144">
        <f>IF(N247="snížená",J247,0)</f>
        <v>0</v>
      </c>
      <c r="BG247" s="144">
        <f>IF(N247="zákl. přenesená",J247,0)</f>
        <v>0</v>
      </c>
      <c r="BH247" s="144">
        <f>IF(N247="sníž. přenesená",J247,0)</f>
        <v>0</v>
      </c>
      <c r="BI247" s="144">
        <f>IF(N247="nulová",J247,0)</f>
        <v>0</v>
      </c>
      <c r="BJ247" s="18" t="s">
        <v>90</v>
      </c>
      <c r="BK247" s="144">
        <f>ROUND(I247*H247,2)</f>
        <v>0</v>
      </c>
      <c r="BL247" s="18" t="s">
        <v>309</v>
      </c>
      <c r="BM247" s="143" t="s">
        <v>1904</v>
      </c>
    </row>
    <row r="248" spans="2:65" s="1" customFormat="1" ht="16.5" customHeight="1">
      <c r="B248" s="33"/>
      <c r="C248" s="132" t="s">
        <v>892</v>
      </c>
      <c r="D248" s="132" t="s">
        <v>170</v>
      </c>
      <c r="E248" s="133" t="s">
        <v>1905</v>
      </c>
      <c r="F248" s="134" t="s">
        <v>1906</v>
      </c>
      <c r="G248" s="135" t="s">
        <v>382</v>
      </c>
      <c r="H248" s="136">
        <v>1</v>
      </c>
      <c r="I248" s="137"/>
      <c r="J248" s="138">
        <f>ROUND(I248*H248,2)</f>
        <v>0</v>
      </c>
      <c r="K248" s="134" t="s">
        <v>19</v>
      </c>
      <c r="L248" s="33"/>
      <c r="M248" s="192" t="s">
        <v>19</v>
      </c>
      <c r="N248" s="193" t="s">
        <v>46</v>
      </c>
      <c r="O248" s="194"/>
      <c r="P248" s="195">
        <f>O248*H248</f>
        <v>0</v>
      </c>
      <c r="Q248" s="195">
        <v>0</v>
      </c>
      <c r="R248" s="195">
        <f>Q248*H248</f>
        <v>0</v>
      </c>
      <c r="S248" s="195">
        <v>0</v>
      </c>
      <c r="T248" s="196">
        <f>S248*H248</f>
        <v>0</v>
      </c>
      <c r="AR248" s="143" t="s">
        <v>309</v>
      </c>
      <c r="AT248" s="143" t="s">
        <v>170</v>
      </c>
      <c r="AU248" s="143" t="s">
        <v>90</v>
      </c>
      <c r="AY248" s="18" t="s">
        <v>167</v>
      </c>
      <c r="BE248" s="144">
        <f>IF(N248="základní",J248,0)</f>
        <v>0</v>
      </c>
      <c r="BF248" s="144">
        <f>IF(N248="snížená",J248,0)</f>
        <v>0</v>
      </c>
      <c r="BG248" s="144">
        <f>IF(N248="zákl. přenesená",J248,0)</f>
        <v>0</v>
      </c>
      <c r="BH248" s="144">
        <f>IF(N248="sníž. přenesená",J248,0)</f>
        <v>0</v>
      </c>
      <c r="BI248" s="144">
        <f>IF(N248="nulová",J248,0)</f>
        <v>0</v>
      </c>
      <c r="BJ248" s="18" t="s">
        <v>90</v>
      </c>
      <c r="BK248" s="144">
        <f>ROUND(I248*H248,2)</f>
        <v>0</v>
      </c>
      <c r="BL248" s="18" t="s">
        <v>309</v>
      </c>
      <c r="BM248" s="143" t="s">
        <v>1907</v>
      </c>
    </row>
    <row r="249" spans="2:12" s="1" customFormat="1" ht="6.95" customHeight="1">
      <c r="B249" s="42"/>
      <c r="C249" s="43"/>
      <c r="D249" s="43"/>
      <c r="E249" s="43"/>
      <c r="F249" s="43"/>
      <c r="G249" s="43"/>
      <c r="H249" s="43"/>
      <c r="I249" s="43"/>
      <c r="J249" s="43"/>
      <c r="K249" s="43"/>
      <c r="L249" s="33"/>
    </row>
  </sheetData>
  <sheetProtection algorithmName="SHA-512" hashValue="02tEH9u+j/TjuKsJj9iEF9AxYrxIMkTajdMpFI2+QgXQVTXDtoJGkVf7sFZiOnWb9lgSKvYbkoXOlL3WXIAQ6Q==" saltValue="6Xxe1uLQtOzliZXMXUYfNq2JJx9xviYbTjJcDhg+Rd/z3ITJh/3mCMs885qiIUDRJYM/X3Y3Gcbb+huTGja31A==" spinCount="100000" sheet="1" objects="1" scenarios="1" formatColumns="0" formatRows="0" autoFilter="0"/>
  <autoFilter ref="C92:K248"/>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BM1434"/>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97</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 customHeight="1">
      <c r="B8" s="21"/>
      <c r="D8" s="28" t="s">
        <v>138</v>
      </c>
      <c r="L8" s="21"/>
    </row>
    <row r="9" spans="2:12" s="1" customFormat="1" ht="16.5" customHeight="1">
      <c r="B9" s="33"/>
      <c r="E9" s="325" t="s">
        <v>494</v>
      </c>
      <c r="F9" s="327"/>
      <c r="G9" s="327"/>
      <c r="H9" s="327"/>
      <c r="L9" s="33"/>
    </row>
    <row r="10" spans="2:12" s="1" customFormat="1" ht="12" customHeight="1">
      <c r="B10" s="33"/>
      <c r="D10" s="28" t="s">
        <v>495</v>
      </c>
      <c r="L10" s="33"/>
    </row>
    <row r="11" spans="2:12" s="1" customFormat="1" ht="16.5" customHeight="1">
      <c r="B11" s="33"/>
      <c r="E11" s="288" t="s">
        <v>1908</v>
      </c>
      <c r="F11" s="327"/>
      <c r="G11" s="327"/>
      <c r="H11" s="327"/>
      <c r="L11" s="33"/>
    </row>
    <row r="12" spans="2:12" s="1" customFormat="1" ht="11.25">
      <c r="B12" s="33"/>
      <c r="L12" s="33"/>
    </row>
    <row r="13" spans="2:12" s="1" customFormat="1" ht="12" customHeight="1">
      <c r="B13" s="33"/>
      <c r="D13" s="28" t="s">
        <v>18</v>
      </c>
      <c r="F13" s="26" t="s">
        <v>19</v>
      </c>
      <c r="I13" s="28" t="s">
        <v>20</v>
      </c>
      <c r="J13" s="26" t="s">
        <v>19</v>
      </c>
      <c r="L13" s="33"/>
    </row>
    <row r="14" spans="2:12" s="1" customFormat="1" ht="12" customHeight="1">
      <c r="B14" s="33"/>
      <c r="D14" s="28" t="s">
        <v>21</v>
      </c>
      <c r="F14" s="26" t="s">
        <v>22</v>
      </c>
      <c r="I14" s="28" t="s">
        <v>23</v>
      </c>
      <c r="J14" s="50" t="str">
        <f>'Rekapitulace stavby'!AN8</f>
        <v>23. 11. 2023</v>
      </c>
      <c r="L14" s="33"/>
    </row>
    <row r="15" spans="2:12" s="1" customFormat="1" ht="10.9" customHeight="1">
      <c r="B15" s="33"/>
      <c r="L15" s="33"/>
    </row>
    <row r="16" spans="2:12" s="1" customFormat="1" ht="12" customHeight="1">
      <c r="B16" s="33"/>
      <c r="D16" s="28" t="s">
        <v>25</v>
      </c>
      <c r="I16" s="28" t="s">
        <v>26</v>
      </c>
      <c r="J16" s="26" t="s">
        <v>27</v>
      </c>
      <c r="L16" s="33"/>
    </row>
    <row r="17" spans="2:12" s="1" customFormat="1" ht="18" customHeight="1">
      <c r="B17" s="33"/>
      <c r="E17" s="26" t="s">
        <v>28</v>
      </c>
      <c r="I17" s="28" t="s">
        <v>29</v>
      </c>
      <c r="J17" s="26" t="s">
        <v>19</v>
      </c>
      <c r="L17" s="33"/>
    </row>
    <row r="18" spans="2:12" s="1" customFormat="1" ht="6.95" customHeight="1">
      <c r="B18" s="33"/>
      <c r="L18" s="33"/>
    </row>
    <row r="19" spans="2:12" s="1" customFormat="1" ht="12" customHeight="1">
      <c r="B19" s="33"/>
      <c r="D19" s="28" t="s">
        <v>30</v>
      </c>
      <c r="I19" s="28" t="s">
        <v>26</v>
      </c>
      <c r="J19" s="29" t="str">
        <f>'Rekapitulace stavby'!AN13</f>
        <v>Vyplň údaj</v>
      </c>
      <c r="L19" s="33"/>
    </row>
    <row r="20" spans="2:12" s="1" customFormat="1" ht="18" customHeight="1">
      <c r="B20" s="33"/>
      <c r="E20" s="328" t="str">
        <f>'Rekapitulace stavby'!E14</f>
        <v>Vyplň údaj</v>
      </c>
      <c r="F20" s="294"/>
      <c r="G20" s="294"/>
      <c r="H20" s="294"/>
      <c r="I20" s="28" t="s">
        <v>29</v>
      </c>
      <c r="J20" s="29" t="str">
        <f>'Rekapitulace stavby'!AN14</f>
        <v>Vyplň údaj</v>
      </c>
      <c r="L20" s="33"/>
    </row>
    <row r="21" spans="2:12" s="1" customFormat="1" ht="6.95" customHeight="1">
      <c r="B21" s="33"/>
      <c r="L21" s="33"/>
    </row>
    <row r="22" spans="2:12" s="1" customFormat="1" ht="12" customHeight="1">
      <c r="B22" s="33"/>
      <c r="D22" s="28" t="s">
        <v>32</v>
      </c>
      <c r="I22" s="28" t="s">
        <v>26</v>
      </c>
      <c r="J22" s="26" t="s">
        <v>33</v>
      </c>
      <c r="L22" s="33"/>
    </row>
    <row r="23" spans="2:12" s="1" customFormat="1" ht="18" customHeight="1">
      <c r="B23" s="33"/>
      <c r="E23" s="26" t="s">
        <v>34</v>
      </c>
      <c r="I23" s="28" t="s">
        <v>29</v>
      </c>
      <c r="J23" s="26" t="s">
        <v>19</v>
      </c>
      <c r="L23" s="33"/>
    </row>
    <row r="24" spans="2:12" s="1" customFormat="1" ht="6.95" customHeight="1">
      <c r="B24" s="33"/>
      <c r="L24" s="33"/>
    </row>
    <row r="25" spans="2:12" s="1" customFormat="1" ht="12" customHeight="1">
      <c r="B25" s="33"/>
      <c r="D25" s="28" t="s">
        <v>36</v>
      </c>
      <c r="I25" s="28" t="s">
        <v>26</v>
      </c>
      <c r="J25" s="26" t="str">
        <f>IF('Rekapitulace stavby'!AN19="","",'Rekapitulace stavby'!AN19)</f>
        <v/>
      </c>
      <c r="L25" s="33"/>
    </row>
    <row r="26" spans="2:12" s="1" customFormat="1" ht="18" customHeight="1">
      <c r="B26" s="33"/>
      <c r="E26" s="26" t="str">
        <f>IF('Rekapitulace stavby'!E20="","",'Rekapitulace stavby'!E20)</f>
        <v xml:space="preserve"> </v>
      </c>
      <c r="I26" s="28" t="s">
        <v>29</v>
      </c>
      <c r="J26" s="26" t="str">
        <f>IF('Rekapitulace stavby'!AN20="","",'Rekapitulace stavby'!AN20)</f>
        <v/>
      </c>
      <c r="L26" s="33"/>
    </row>
    <row r="27" spans="2:12" s="1" customFormat="1" ht="6.95" customHeight="1">
      <c r="B27" s="33"/>
      <c r="L27" s="33"/>
    </row>
    <row r="28" spans="2:12" s="1" customFormat="1" ht="12" customHeight="1">
      <c r="B28" s="33"/>
      <c r="D28" s="28" t="s">
        <v>38</v>
      </c>
      <c r="L28" s="33"/>
    </row>
    <row r="29" spans="2:12" s="7" customFormat="1" ht="47.25" customHeight="1">
      <c r="B29" s="92"/>
      <c r="E29" s="299" t="s">
        <v>39</v>
      </c>
      <c r="F29" s="299"/>
      <c r="G29" s="299"/>
      <c r="H29" s="299"/>
      <c r="L29" s="92"/>
    </row>
    <row r="30" spans="2:12" s="1" customFormat="1" ht="6.95" customHeight="1">
      <c r="B30" s="33"/>
      <c r="L30" s="33"/>
    </row>
    <row r="31" spans="2:12" s="1" customFormat="1" ht="6.95" customHeight="1">
      <c r="B31" s="33"/>
      <c r="D31" s="51"/>
      <c r="E31" s="51"/>
      <c r="F31" s="51"/>
      <c r="G31" s="51"/>
      <c r="H31" s="51"/>
      <c r="I31" s="51"/>
      <c r="J31" s="51"/>
      <c r="K31" s="51"/>
      <c r="L31" s="33"/>
    </row>
    <row r="32" spans="2:12" s="1" customFormat="1" ht="25.35" customHeight="1">
      <c r="B32" s="33"/>
      <c r="D32" s="93" t="s">
        <v>40</v>
      </c>
      <c r="J32" s="64">
        <f>ROUND(J106,2)</f>
        <v>0</v>
      </c>
      <c r="L32" s="33"/>
    </row>
    <row r="33" spans="2:12" s="1" customFormat="1" ht="6.95" customHeight="1">
      <c r="B33" s="33"/>
      <c r="D33" s="51"/>
      <c r="E33" s="51"/>
      <c r="F33" s="51"/>
      <c r="G33" s="51"/>
      <c r="H33" s="51"/>
      <c r="I33" s="51"/>
      <c r="J33" s="51"/>
      <c r="K33" s="51"/>
      <c r="L33" s="33"/>
    </row>
    <row r="34" spans="2:12" s="1" customFormat="1" ht="14.45" customHeight="1">
      <c r="B34" s="33"/>
      <c r="F34" s="36" t="s">
        <v>42</v>
      </c>
      <c r="I34" s="36" t="s">
        <v>41</v>
      </c>
      <c r="J34" s="36" t="s">
        <v>43</v>
      </c>
      <c r="L34" s="33"/>
    </row>
    <row r="35" spans="2:12" s="1" customFormat="1" ht="14.45" customHeight="1">
      <c r="B35" s="33"/>
      <c r="D35" s="53" t="s">
        <v>44</v>
      </c>
      <c r="E35" s="28" t="s">
        <v>45</v>
      </c>
      <c r="F35" s="84">
        <f>ROUND((SUM(BE106:BE1433)),2)</f>
        <v>0</v>
      </c>
      <c r="I35" s="94">
        <v>0.21</v>
      </c>
      <c r="J35" s="84">
        <f>ROUND(((SUM(BE106:BE1433))*I35),2)</f>
        <v>0</v>
      </c>
      <c r="L35" s="33"/>
    </row>
    <row r="36" spans="2:12" s="1" customFormat="1" ht="14.45" customHeight="1">
      <c r="B36" s="33"/>
      <c r="E36" s="28" t="s">
        <v>46</v>
      </c>
      <c r="F36" s="84">
        <f>ROUND((SUM(BF106:BF1433)),2)</f>
        <v>0</v>
      </c>
      <c r="I36" s="94">
        <v>0.15</v>
      </c>
      <c r="J36" s="84">
        <f>ROUND(((SUM(BF106:BF1433))*I36),2)</f>
        <v>0</v>
      </c>
      <c r="L36" s="33"/>
    </row>
    <row r="37" spans="2:12" s="1" customFormat="1" ht="14.45" customHeight="1" hidden="1">
      <c r="B37" s="33"/>
      <c r="E37" s="28" t="s">
        <v>47</v>
      </c>
      <c r="F37" s="84">
        <f>ROUND((SUM(BG106:BG1433)),2)</f>
        <v>0</v>
      </c>
      <c r="I37" s="94">
        <v>0.21</v>
      </c>
      <c r="J37" s="84">
        <f>0</f>
        <v>0</v>
      </c>
      <c r="L37" s="33"/>
    </row>
    <row r="38" spans="2:12" s="1" customFormat="1" ht="14.45" customHeight="1" hidden="1">
      <c r="B38" s="33"/>
      <c r="E38" s="28" t="s">
        <v>48</v>
      </c>
      <c r="F38" s="84">
        <f>ROUND((SUM(BH106:BH1433)),2)</f>
        <v>0</v>
      </c>
      <c r="I38" s="94">
        <v>0.15</v>
      </c>
      <c r="J38" s="84">
        <f>0</f>
        <v>0</v>
      </c>
      <c r="L38" s="33"/>
    </row>
    <row r="39" spans="2:12" s="1" customFormat="1" ht="14.45" customHeight="1" hidden="1">
      <c r="B39" s="33"/>
      <c r="E39" s="28" t="s">
        <v>49</v>
      </c>
      <c r="F39" s="84">
        <f>ROUND((SUM(BI106:BI1433)),2)</f>
        <v>0</v>
      </c>
      <c r="I39" s="94">
        <v>0</v>
      </c>
      <c r="J39" s="84">
        <f>0</f>
        <v>0</v>
      </c>
      <c r="L39" s="33"/>
    </row>
    <row r="40" spans="2:12" s="1" customFormat="1" ht="6.95" customHeight="1">
      <c r="B40" s="33"/>
      <c r="L40" s="33"/>
    </row>
    <row r="41" spans="2:12" s="1" customFormat="1" ht="25.35" customHeight="1">
      <c r="B41" s="33"/>
      <c r="C41" s="95"/>
      <c r="D41" s="96" t="s">
        <v>50</v>
      </c>
      <c r="E41" s="55"/>
      <c r="F41" s="55"/>
      <c r="G41" s="97" t="s">
        <v>51</v>
      </c>
      <c r="H41" s="98" t="s">
        <v>52</v>
      </c>
      <c r="I41" s="55"/>
      <c r="J41" s="99">
        <f>SUM(J32:J39)</f>
        <v>0</v>
      </c>
      <c r="K41" s="100"/>
      <c r="L41" s="33"/>
    </row>
    <row r="42" spans="2:12" s="1" customFormat="1" ht="14.45" customHeight="1">
      <c r="B42" s="42"/>
      <c r="C42" s="43"/>
      <c r="D42" s="43"/>
      <c r="E42" s="43"/>
      <c r="F42" s="43"/>
      <c r="G42" s="43"/>
      <c r="H42" s="43"/>
      <c r="I42" s="43"/>
      <c r="J42" s="43"/>
      <c r="K42" s="43"/>
      <c r="L42" s="33"/>
    </row>
    <row r="46" spans="2:12" s="1" customFormat="1" ht="6.95" customHeight="1">
      <c r="B46" s="44"/>
      <c r="C46" s="45"/>
      <c r="D46" s="45"/>
      <c r="E46" s="45"/>
      <c r="F46" s="45"/>
      <c r="G46" s="45"/>
      <c r="H46" s="45"/>
      <c r="I46" s="45"/>
      <c r="J46" s="45"/>
      <c r="K46" s="45"/>
      <c r="L46" s="33"/>
    </row>
    <row r="47" spans="2:12" s="1" customFormat="1" ht="24.95" customHeight="1">
      <c r="B47" s="33"/>
      <c r="C47" s="22" t="s">
        <v>140</v>
      </c>
      <c r="L47" s="33"/>
    </row>
    <row r="48" spans="2:12" s="1" customFormat="1" ht="6.95" customHeight="1">
      <c r="B48" s="33"/>
      <c r="L48" s="33"/>
    </row>
    <row r="49" spans="2:12" s="1" customFormat="1" ht="12" customHeight="1">
      <c r="B49" s="33"/>
      <c r="C49" s="28" t="s">
        <v>16</v>
      </c>
      <c r="L49" s="33"/>
    </row>
    <row r="50" spans="2:12" s="1" customFormat="1" ht="16.5" customHeight="1">
      <c r="B50" s="33"/>
      <c r="E50" s="325" t="str">
        <f>E7</f>
        <v>Nástavba na objektu DPS Malkovského 603</v>
      </c>
      <c r="F50" s="326"/>
      <c r="G50" s="326"/>
      <c r="H50" s="326"/>
      <c r="L50" s="33"/>
    </row>
    <row r="51" spans="2:12" ht="12" customHeight="1">
      <c r="B51" s="21"/>
      <c r="C51" s="28" t="s">
        <v>138</v>
      </c>
      <c r="L51" s="21"/>
    </row>
    <row r="52" spans="2:12" s="1" customFormat="1" ht="16.5" customHeight="1">
      <c r="B52" s="33"/>
      <c r="E52" s="325" t="s">
        <v>494</v>
      </c>
      <c r="F52" s="327"/>
      <c r="G52" s="327"/>
      <c r="H52" s="327"/>
      <c r="L52" s="33"/>
    </row>
    <row r="53" spans="2:12" s="1" customFormat="1" ht="12" customHeight="1">
      <c r="B53" s="33"/>
      <c r="C53" s="28" t="s">
        <v>495</v>
      </c>
      <c r="L53" s="33"/>
    </row>
    <row r="54" spans="2:12" s="1" customFormat="1" ht="16.5" customHeight="1">
      <c r="B54" s="33"/>
      <c r="E54" s="288" t="str">
        <f>E11</f>
        <v>SO 01_B_3 - Přístavba</v>
      </c>
      <c r="F54" s="327"/>
      <c r="G54" s="327"/>
      <c r="H54" s="327"/>
      <c r="L54" s="33"/>
    </row>
    <row r="55" spans="2:12" s="1" customFormat="1" ht="6.95" customHeight="1">
      <c r="B55" s="33"/>
      <c r="L55" s="33"/>
    </row>
    <row r="56" spans="2:12" s="1" customFormat="1" ht="12" customHeight="1">
      <c r="B56" s="33"/>
      <c r="C56" s="28" t="s">
        <v>21</v>
      </c>
      <c r="F56" s="26" t="str">
        <f>F14</f>
        <v>Malkovského 603, Letňany</v>
      </c>
      <c r="I56" s="28" t="s">
        <v>23</v>
      </c>
      <c r="J56" s="50" t="str">
        <f>IF(J14="","",J14)</f>
        <v>23. 11. 2023</v>
      </c>
      <c r="L56" s="33"/>
    </row>
    <row r="57" spans="2:12" s="1" customFormat="1" ht="6.95" customHeight="1">
      <c r="B57" s="33"/>
      <c r="L57" s="33"/>
    </row>
    <row r="58" spans="2:12" s="1" customFormat="1" ht="25.7" customHeight="1">
      <c r="B58" s="33"/>
      <c r="C58" s="28" t="s">
        <v>25</v>
      </c>
      <c r="F58" s="26" t="str">
        <f>E17</f>
        <v>Městská část Praha 18</v>
      </c>
      <c r="I58" s="28" t="s">
        <v>32</v>
      </c>
      <c r="J58" s="31" t="str">
        <f>E23</f>
        <v>Architektonická kancelář Křivka s.r.o.</v>
      </c>
      <c r="L58" s="33"/>
    </row>
    <row r="59" spans="2:12" s="1" customFormat="1" ht="15.2" customHeight="1">
      <c r="B59" s="33"/>
      <c r="C59" s="28" t="s">
        <v>30</v>
      </c>
      <c r="F59" s="26" t="str">
        <f>IF(E20="","",E20)</f>
        <v>Vyplň údaj</v>
      </c>
      <c r="I59" s="28" t="s">
        <v>36</v>
      </c>
      <c r="J59" s="31" t="str">
        <f>E26</f>
        <v xml:space="preserve"> </v>
      </c>
      <c r="L59" s="33"/>
    </row>
    <row r="60" spans="2:12" s="1" customFormat="1" ht="10.35" customHeight="1">
      <c r="B60" s="33"/>
      <c r="L60" s="33"/>
    </row>
    <row r="61" spans="2:12" s="1" customFormat="1" ht="29.25" customHeight="1">
      <c r="B61" s="33"/>
      <c r="C61" s="101" t="s">
        <v>141</v>
      </c>
      <c r="D61" s="95"/>
      <c r="E61" s="95"/>
      <c r="F61" s="95"/>
      <c r="G61" s="95"/>
      <c r="H61" s="95"/>
      <c r="I61" s="95"/>
      <c r="J61" s="102" t="s">
        <v>142</v>
      </c>
      <c r="K61" s="95"/>
      <c r="L61" s="33"/>
    </row>
    <row r="62" spans="2:12" s="1" customFormat="1" ht="10.35" customHeight="1">
      <c r="B62" s="33"/>
      <c r="L62" s="33"/>
    </row>
    <row r="63" spans="2:47" s="1" customFormat="1" ht="22.9" customHeight="1">
      <c r="B63" s="33"/>
      <c r="C63" s="103" t="s">
        <v>72</v>
      </c>
      <c r="J63" s="64">
        <f>J106</f>
        <v>0</v>
      </c>
      <c r="L63" s="33"/>
      <c r="AU63" s="18" t="s">
        <v>143</v>
      </c>
    </row>
    <row r="64" spans="2:12" s="8" customFormat="1" ht="24.95" customHeight="1">
      <c r="B64" s="104"/>
      <c r="D64" s="105" t="s">
        <v>144</v>
      </c>
      <c r="E64" s="106"/>
      <c r="F64" s="106"/>
      <c r="G64" s="106"/>
      <c r="H64" s="106"/>
      <c r="I64" s="106"/>
      <c r="J64" s="107">
        <f>J107</f>
        <v>0</v>
      </c>
      <c r="L64" s="104"/>
    </row>
    <row r="65" spans="2:12" s="9" customFormat="1" ht="19.9" customHeight="1">
      <c r="B65" s="108"/>
      <c r="D65" s="109" t="s">
        <v>1909</v>
      </c>
      <c r="E65" s="110"/>
      <c r="F65" s="110"/>
      <c r="G65" s="110"/>
      <c r="H65" s="110"/>
      <c r="I65" s="110"/>
      <c r="J65" s="111">
        <f>J108</f>
        <v>0</v>
      </c>
      <c r="L65" s="108"/>
    </row>
    <row r="66" spans="2:12" s="9" customFormat="1" ht="19.9" customHeight="1">
      <c r="B66" s="108"/>
      <c r="D66" s="109" t="s">
        <v>1910</v>
      </c>
      <c r="E66" s="110"/>
      <c r="F66" s="110"/>
      <c r="G66" s="110"/>
      <c r="H66" s="110"/>
      <c r="I66" s="110"/>
      <c r="J66" s="111">
        <f>J238</f>
        <v>0</v>
      </c>
      <c r="L66" s="108"/>
    </row>
    <row r="67" spans="2:12" s="9" customFormat="1" ht="19.9" customHeight="1">
      <c r="B67" s="108"/>
      <c r="D67" s="109" t="s">
        <v>497</v>
      </c>
      <c r="E67" s="110"/>
      <c r="F67" s="110"/>
      <c r="G67" s="110"/>
      <c r="H67" s="110"/>
      <c r="I67" s="110"/>
      <c r="J67" s="111">
        <f>J361</f>
        <v>0</v>
      </c>
      <c r="L67" s="108"/>
    </row>
    <row r="68" spans="2:12" s="9" customFormat="1" ht="19.9" customHeight="1">
      <c r="B68" s="108"/>
      <c r="D68" s="109" t="s">
        <v>498</v>
      </c>
      <c r="E68" s="110"/>
      <c r="F68" s="110"/>
      <c r="G68" s="110"/>
      <c r="H68" s="110"/>
      <c r="I68" s="110"/>
      <c r="J68" s="111">
        <f>J452</f>
        <v>0</v>
      </c>
      <c r="L68" s="108"/>
    </row>
    <row r="69" spans="2:12" s="9" customFormat="1" ht="19.9" customHeight="1">
      <c r="B69" s="108"/>
      <c r="D69" s="109" t="s">
        <v>499</v>
      </c>
      <c r="E69" s="110"/>
      <c r="F69" s="110"/>
      <c r="G69" s="110"/>
      <c r="H69" s="110"/>
      <c r="I69" s="110"/>
      <c r="J69" s="111">
        <f>J679</f>
        <v>0</v>
      </c>
      <c r="L69" s="108"/>
    </row>
    <row r="70" spans="2:12" s="9" customFormat="1" ht="19.9" customHeight="1">
      <c r="B70" s="108"/>
      <c r="D70" s="109" t="s">
        <v>145</v>
      </c>
      <c r="E70" s="110"/>
      <c r="F70" s="110"/>
      <c r="G70" s="110"/>
      <c r="H70" s="110"/>
      <c r="I70" s="110"/>
      <c r="J70" s="111">
        <f>J1032</f>
        <v>0</v>
      </c>
      <c r="L70" s="108"/>
    </row>
    <row r="71" spans="2:12" s="9" customFormat="1" ht="19.9" customHeight="1">
      <c r="B71" s="108"/>
      <c r="D71" s="109" t="s">
        <v>500</v>
      </c>
      <c r="E71" s="110"/>
      <c r="F71" s="110"/>
      <c r="G71" s="110"/>
      <c r="H71" s="110"/>
      <c r="I71" s="110"/>
      <c r="J71" s="111">
        <f>J1057</f>
        <v>0</v>
      </c>
      <c r="L71" s="108"/>
    </row>
    <row r="72" spans="2:12" s="8" customFormat="1" ht="24.95" customHeight="1">
      <c r="B72" s="104"/>
      <c r="D72" s="105" t="s">
        <v>147</v>
      </c>
      <c r="E72" s="106"/>
      <c r="F72" s="106"/>
      <c r="G72" s="106"/>
      <c r="H72" s="106"/>
      <c r="I72" s="106"/>
      <c r="J72" s="107">
        <f>J1060</f>
        <v>0</v>
      </c>
      <c r="L72" s="104"/>
    </row>
    <row r="73" spans="2:12" s="9" customFormat="1" ht="19.9" customHeight="1">
      <c r="B73" s="108"/>
      <c r="D73" s="109" t="s">
        <v>1911</v>
      </c>
      <c r="E73" s="110"/>
      <c r="F73" s="110"/>
      <c r="G73" s="110"/>
      <c r="H73" s="110"/>
      <c r="I73" s="110"/>
      <c r="J73" s="111">
        <f>J1061</f>
        <v>0</v>
      </c>
      <c r="L73" s="108"/>
    </row>
    <row r="74" spans="2:12" s="9" customFormat="1" ht="19.9" customHeight="1">
      <c r="B74" s="108"/>
      <c r="D74" s="109" t="s">
        <v>148</v>
      </c>
      <c r="E74" s="110"/>
      <c r="F74" s="110"/>
      <c r="G74" s="110"/>
      <c r="H74" s="110"/>
      <c r="I74" s="110"/>
      <c r="J74" s="111">
        <f>J1108</f>
        <v>0</v>
      </c>
      <c r="L74" s="108"/>
    </row>
    <row r="75" spans="2:12" s="9" customFormat="1" ht="19.9" customHeight="1">
      <c r="B75" s="108"/>
      <c r="D75" s="109" t="s">
        <v>149</v>
      </c>
      <c r="E75" s="110"/>
      <c r="F75" s="110"/>
      <c r="G75" s="110"/>
      <c r="H75" s="110"/>
      <c r="I75" s="110"/>
      <c r="J75" s="111">
        <f>J1159</f>
        <v>0</v>
      </c>
      <c r="L75" s="108"/>
    </row>
    <row r="76" spans="2:12" s="9" customFormat="1" ht="19.9" customHeight="1">
      <c r="B76" s="108"/>
      <c r="D76" s="109" t="s">
        <v>502</v>
      </c>
      <c r="E76" s="110"/>
      <c r="F76" s="110"/>
      <c r="G76" s="110"/>
      <c r="H76" s="110"/>
      <c r="I76" s="110"/>
      <c r="J76" s="111">
        <f>J1190</f>
        <v>0</v>
      </c>
      <c r="L76" s="108"/>
    </row>
    <row r="77" spans="2:12" s="9" customFormat="1" ht="19.9" customHeight="1">
      <c r="B77" s="108"/>
      <c r="D77" s="109" t="s">
        <v>150</v>
      </c>
      <c r="E77" s="110"/>
      <c r="F77" s="110"/>
      <c r="G77" s="110"/>
      <c r="H77" s="110"/>
      <c r="I77" s="110"/>
      <c r="J77" s="111">
        <f>J1205</f>
        <v>0</v>
      </c>
      <c r="L77" s="108"/>
    </row>
    <row r="78" spans="2:12" s="9" customFormat="1" ht="19.9" customHeight="1">
      <c r="B78" s="108"/>
      <c r="D78" s="109" t="s">
        <v>151</v>
      </c>
      <c r="E78" s="110"/>
      <c r="F78" s="110"/>
      <c r="G78" s="110"/>
      <c r="H78" s="110"/>
      <c r="I78" s="110"/>
      <c r="J78" s="111">
        <f>J1233</f>
        <v>0</v>
      </c>
      <c r="L78" s="108"/>
    </row>
    <row r="79" spans="2:12" s="9" customFormat="1" ht="19.9" customHeight="1">
      <c r="B79" s="108"/>
      <c r="D79" s="109" t="s">
        <v>504</v>
      </c>
      <c r="E79" s="110"/>
      <c r="F79" s="110"/>
      <c r="G79" s="110"/>
      <c r="H79" s="110"/>
      <c r="I79" s="110"/>
      <c r="J79" s="111">
        <f>J1269</f>
        <v>0</v>
      </c>
      <c r="L79" s="108"/>
    </row>
    <row r="80" spans="2:12" s="9" customFormat="1" ht="19.9" customHeight="1">
      <c r="B80" s="108"/>
      <c r="D80" s="109" t="s">
        <v>505</v>
      </c>
      <c r="E80" s="110"/>
      <c r="F80" s="110"/>
      <c r="G80" s="110"/>
      <c r="H80" s="110"/>
      <c r="I80" s="110"/>
      <c r="J80" s="111">
        <f>J1328</f>
        <v>0</v>
      </c>
      <c r="L80" s="108"/>
    </row>
    <row r="81" spans="2:12" s="9" customFormat="1" ht="19.9" customHeight="1">
      <c r="B81" s="108"/>
      <c r="D81" s="109" t="s">
        <v>1912</v>
      </c>
      <c r="E81" s="110"/>
      <c r="F81" s="110"/>
      <c r="G81" s="110"/>
      <c r="H81" s="110"/>
      <c r="I81" s="110"/>
      <c r="J81" s="111">
        <f>J1390</f>
        <v>0</v>
      </c>
      <c r="L81" s="108"/>
    </row>
    <row r="82" spans="2:12" s="9" customFormat="1" ht="19.9" customHeight="1">
      <c r="B82" s="108"/>
      <c r="D82" s="109" t="s">
        <v>1913</v>
      </c>
      <c r="E82" s="110"/>
      <c r="F82" s="110"/>
      <c r="G82" s="110"/>
      <c r="H82" s="110"/>
      <c r="I82" s="110"/>
      <c r="J82" s="111">
        <f>J1401</f>
        <v>0</v>
      </c>
      <c r="L82" s="108"/>
    </row>
    <row r="83" spans="2:12" s="9" customFormat="1" ht="19.9" customHeight="1">
      <c r="B83" s="108"/>
      <c r="D83" s="109" t="s">
        <v>508</v>
      </c>
      <c r="E83" s="110"/>
      <c r="F83" s="110"/>
      <c r="G83" s="110"/>
      <c r="H83" s="110"/>
      <c r="I83" s="110"/>
      <c r="J83" s="111">
        <f>J1410</f>
        <v>0</v>
      </c>
      <c r="L83" s="108"/>
    </row>
    <row r="84" spans="2:12" s="9" customFormat="1" ht="19.9" customHeight="1">
      <c r="B84" s="108"/>
      <c r="D84" s="109" t="s">
        <v>1914</v>
      </c>
      <c r="E84" s="110"/>
      <c r="F84" s="110"/>
      <c r="G84" s="110"/>
      <c r="H84" s="110"/>
      <c r="I84" s="110"/>
      <c r="J84" s="111">
        <f>J1425</f>
        <v>0</v>
      </c>
      <c r="L84" s="108"/>
    </row>
    <row r="85" spans="2:12" s="1" customFormat="1" ht="21.75" customHeight="1">
      <c r="B85" s="33"/>
      <c r="L85" s="33"/>
    </row>
    <row r="86" spans="2:12" s="1" customFormat="1" ht="6.95" customHeight="1">
      <c r="B86" s="42"/>
      <c r="C86" s="43"/>
      <c r="D86" s="43"/>
      <c r="E86" s="43"/>
      <c r="F86" s="43"/>
      <c r="G86" s="43"/>
      <c r="H86" s="43"/>
      <c r="I86" s="43"/>
      <c r="J86" s="43"/>
      <c r="K86" s="43"/>
      <c r="L86" s="33"/>
    </row>
    <row r="90" spans="2:12" s="1" customFormat="1" ht="6.95" customHeight="1">
      <c r="B90" s="44"/>
      <c r="C90" s="45"/>
      <c r="D90" s="45"/>
      <c r="E90" s="45"/>
      <c r="F90" s="45"/>
      <c r="G90" s="45"/>
      <c r="H90" s="45"/>
      <c r="I90" s="45"/>
      <c r="J90" s="45"/>
      <c r="K90" s="45"/>
      <c r="L90" s="33"/>
    </row>
    <row r="91" spans="2:12" s="1" customFormat="1" ht="24.95" customHeight="1">
      <c r="B91" s="33"/>
      <c r="C91" s="22" t="s">
        <v>152</v>
      </c>
      <c r="L91" s="33"/>
    </row>
    <row r="92" spans="2:12" s="1" customFormat="1" ht="6.95" customHeight="1">
      <c r="B92" s="33"/>
      <c r="L92" s="33"/>
    </row>
    <row r="93" spans="2:12" s="1" customFormat="1" ht="12" customHeight="1">
      <c r="B93" s="33"/>
      <c r="C93" s="28" t="s">
        <v>16</v>
      </c>
      <c r="L93" s="33"/>
    </row>
    <row r="94" spans="2:12" s="1" customFormat="1" ht="16.5" customHeight="1">
      <c r="B94" s="33"/>
      <c r="E94" s="325" t="str">
        <f>E7</f>
        <v>Nástavba na objektu DPS Malkovského 603</v>
      </c>
      <c r="F94" s="326"/>
      <c r="G94" s="326"/>
      <c r="H94" s="326"/>
      <c r="L94" s="33"/>
    </row>
    <row r="95" spans="2:12" ht="12" customHeight="1">
      <c r="B95" s="21"/>
      <c r="C95" s="28" t="s">
        <v>138</v>
      </c>
      <c r="L95" s="21"/>
    </row>
    <row r="96" spans="2:12" s="1" customFormat="1" ht="16.5" customHeight="1">
      <c r="B96" s="33"/>
      <c r="E96" s="325" t="s">
        <v>494</v>
      </c>
      <c r="F96" s="327"/>
      <c r="G96" s="327"/>
      <c r="H96" s="327"/>
      <c r="L96" s="33"/>
    </row>
    <row r="97" spans="2:12" s="1" customFormat="1" ht="12" customHeight="1">
      <c r="B97" s="33"/>
      <c r="C97" s="28" t="s">
        <v>495</v>
      </c>
      <c r="L97" s="33"/>
    </row>
    <row r="98" spans="2:12" s="1" customFormat="1" ht="16.5" customHeight="1">
      <c r="B98" s="33"/>
      <c r="E98" s="288" t="str">
        <f>E11</f>
        <v>SO 01_B_3 - Přístavba</v>
      </c>
      <c r="F98" s="327"/>
      <c r="G98" s="327"/>
      <c r="H98" s="327"/>
      <c r="L98" s="33"/>
    </row>
    <row r="99" spans="2:12" s="1" customFormat="1" ht="6.95" customHeight="1">
      <c r="B99" s="33"/>
      <c r="L99" s="33"/>
    </row>
    <row r="100" spans="2:12" s="1" customFormat="1" ht="12" customHeight="1">
      <c r="B100" s="33"/>
      <c r="C100" s="28" t="s">
        <v>21</v>
      </c>
      <c r="F100" s="26" t="str">
        <f>F14</f>
        <v>Malkovského 603, Letňany</v>
      </c>
      <c r="I100" s="28" t="s">
        <v>23</v>
      </c>
      <c r="J100" s="50" t="str">
        <f>IF(J14="","",J14)</f>
        <v>23. 11. 2023</v>
      </c>
      <c r="L100" s="33"/>
    </row>
    <row r="101" spans="2:12" s="1" customFormat="1" ht="6.95" customHeight="1">
      <c r="B101" s="33"/>
      <c r="L101" s="33"/>
    </row>
    <row r="102" spans="2:12" s="1" customFormat="1" ht="25.7" customHeight="1">
      <c r="B102" s="33"/>
      <c r="C102" s="28" t="s">
        <v>25</v>
      </c>
      <c r="F102" s="26" t="str">
        <f>E17</f>
        <v>Městská část Praha 18</v>
      </c>
      <c r="I102" s="28" t="s">
        <v>32</v>
      </c>
      <c r="J102" s="31" t="str">
        <f>E23</f>
        <v>Architektonická kancelář Křivka s.r.o.</v>
      </c>
      <c r="L102" s="33"/>
    </row>
    <row r="103" spans="2:12" s="1" customFormat="1" ht="15.2" customHeight="1">
      <c r="B103" s="33"/>
      <c r="C103" s="28" t="s">
        <v>30</v>
      </c>
      <c r="F103" s="26" t="str">
        <f>IF(E20="","",E20)</f>
        <v>Vyplň údaj</v>
      </c>
      <c r="I103" s="28" t="s">
        <v>36</v>
      </c>
      <c r="J103" s="31" t="str">
        <f>E26</f>
        <v xml:space="preserve"> </v>
      </c>
      <c r="L103" s="33"/>
    </row>
    <row r="104" spans="2:12" s="1" customFormat="1" ht="10.35" customHeight="1">
      <c r="B104" s="33"/>
      <c r="L104" s="33"/>
    </row>
    <row r="105" spans="2:20" s="10" customFormat="1" ht="29.25" customHeight="1">
      <c r="B105" s="112"/>
      <c r="C105" s="113" t="s">
        <v>153</v>
      </c>
      <c r="D105" s="114" t="s">
        <v>59</v>
      </c>
      <c r="E105" s="114" t="s">
        <v>55</v>
      </c>
      <c r="F105" s="114" t="s">
        <v>56</v>
      </c>
      <c r="G105" s="114" t="s">
        <v>154</v>
      </c>
      <c r="H105" s="114" t="s">
        <v>155</v>
      </c>
      <c r="I105" s="114" t="s">
        <v>156</v>
      </c>
      <c r="J105" s="114" t="s">
        <v>142</v>
      </c>
      <c r="K105" s="115" t="s">
        <v>157</v>
      </c>
      <c r="L105" s="112"/>
      <c r="M105" s="57" t="s">
        <v>19</v>
      </c>
      <c r="N105" s="58" t="s">
        <v>44</v>
      </c>
      <c r="O105" s="58" t="s">
        <v>158</v>
      </c>
      <c r="P105" s="58" t="s">
        <v>159</v>
      </c>
      <c r="Q105" s="58" t="s">
        <v>160</v>
      </c>
      <c r="R105" s="58" t="s">
        <v>161</v>
      </c>
      <c r="S105" s="58" t="s">
        <v>162</v>
      </c>
      <c r="T105" s="59" t="s">
        <v>163</v>
      </c>
    </row>
    <row r="106" spans="2:63" s="1" customFormat="1" ht="22.9" customHeight="1">
      <c r="B106" s="33"/>
      <c r="C106" s="62" t="s">
        <v>164</v>
      </c>
      <c r="J106" s="116">
        <f>BK106</f>
        <v>0</v>
      </c>
      <c r="L106" s="33"/>
      <c r="M106" s="60"/>
      <c r="N106" s="51"/>
      <c r="O106" s="51"/>
      <c r="P106" s="117">
        <f>P107+P1060</f>
        <v>0</v>
      </c>
      <c r="Q106" s="51"/>
      <c r="R106" s="117">
        <f>R107+R1060</f>
        <v>524.56689924</v>
      </c>
      <c r="S106" s="51"/>
      <c r="T106" s="118">
        <f>T107+T1060</f>
        <v>0</v>
      </c>
      <c r="AT106" s="18" t="s">
        <v>73</v>
      </c>
      <c r="AU106" s="18" t="s">
        <v>143</v>
      </c>
      <c r="BK106" s="119">
        <f>BK107+BK1060</f>
        <v>0</v>
      </c>
    </row>
    <row r="107" spans="2:63" s="11" customFormat="1" ht="25.9" customHeight="1">
      <c r="B107" s="120"/>
      <c r="D107" s="121" t="s">
        <v>73</v>
      </c>
      <c r="E107" s="122" t="s">
        <v>165</v>
      </c>
      <c r="F107" s="122" t="s">
        <v>166</v>
      </c>
      <c r="I107" s="123"/>
      <c r="J107" s="124">
        <f>BK107</f>
        <v>0</v>
      </c>
      <c r="L107" s="120"/>
      <c r="M107" s="125"/>
      <c r="P107" s="126">
        <f>P108+P238+P361+P452+P679+P1032+P1057</f>
        <v>0</v>
      </c>
      <c r="R107" s="126">
        <f>R108+R238+R361+R452+R679+R1032+R1057</f>
        <v>518.18391069</v>
      </c>
      <c r="T107" s="127">
        <f>T108+T238+T361+T452+T679+T1032+T1057</f>
        <v>0</v>
      </c>
      <c r="AR107" s="121" t="s">
        <v>82</v>
      </c>
      <c r="AT107" s="128" t="s">
        <v>73</v>
      </c>
      <c r="AU107" s="128" t="s">
        <v>74</v>
      </c>
      <c r="AY107" s="121" t="s">
        <v>167</v>
      </c>
      <c r="BK107" s="129">
        <f>BK108+BK238+BK361+BK452+BK679+BK1032+BK1057</f>
        <v>0</v>
      </c>
    </row>
    <row r="108" spans="2:63" s="11" customFormat="1" ht="22.9" customHeight="1">
      <c r="B108" s="120"/>
      <c r="D108" s="121" t="s">
        <v>73</v>
      </c>
      <c r="E108" s="130" t="s">
        <v>82</v>
      </c>
      <c r="F108" s="130" t="s">
        <v>1915</v>
      </c>
      <c r="I108" s="123"/>
      <c r="J108" s="131">
        <f>BK108</f>
        <v>0</v>
      </c>
      <c r="L108" s="120"/>
      <c r="M108" s="125"/>
      <c r="P108" s="126">
        <f>SUM(P109:P237)</f>
        <v>0</v>
      </c>
      <c r="R108" s="126">
        <f>SUM(R109:R237)</f>
        <v>0.3634744</v>
      </c>
      <c r="T108" s="127">
        <f>SUM(T109:T237)</f>
        <v>0</v>
      </c>
      <c r="AR108" s="121" t="s">
        <v>82</v>
      </c>
      <c r="AT108" s="128" t="s">
        <v>73</v>
      </c>
      <c r="AU108" s="128" t="s">
        <v>82</v>
      </c>
      <c r="AY108" s="121" t="s">
        <v>167</v>
      </c>
      <c r="BK108" s="129">
        <f>SUM(BK109:BK237)</f>
        <v>0</v>
      </c>
    </row>
    <row r="109" spans="2:65" s="1" customFormat="1" ht="24.2" customHeight="1">
      <c r="B109" s="33"/>
      <c r="C109" s="132" t="s">
        <v>82</v>
      </c>
      <c r="D109" s="132" t="s">
        <v>170</v>
      </c>
      <c r="E109" s="133" t="s">
        <v>1916</v>
      </c>
      <c r="F109" s="134" t="s">
        <v>1917</v>
      </c>
      <c r="G109" s="135" t="s">
        <v>218</v>
      </c>
      <c r="H109" s="136">
        <v>17.561</v>
      </c>
      <c r="I109" s="137"/>
      <c r="J109" s="138">
        <f>ROUND(I109*H109,2)</f>
        <v>0</v>
      </c>
      <c r="K109" s="134" t="s">
        <v>174</v>
      </c>
      <c r="L109" s="33"/>
      <c r="M109" s="139" t="s">
        <v>19</v>
      </c>
      <c r="N109" s="140" t="s">
        <v>46</v>
      </c>
      <c r="P109" s="141">
        <f>O109*H109</f>
        <v>0</v>
      </c>
      <c r="Q109" s="141">
        <v>0</v>
      </c>
      <c r="R109" s="141">
        <f>Q109*H109</f>
        <v>0</v>
      </c>
      <c r="S109" s="141">
        <v>0</v>
      </c>
      <c r="T109" s="142">
        <f>S109*H109</f>
        <v>0</v>
      </c>
      <c r="AR109" s="143" t="s">
        <v>175</v>
      </c>
      <c r="AT109" s="143" t="s">
        <v>170</v>
      </c>
      <c r="AU109" s="143" t="s">
        <v>90</v>
      </c>
      <c r="AY109" s="18" t="s">
        <v>167</v>
      </c>
      <c r="BE109" s="144">
        <f>IF(N109="základní",J109,0)</f>
        <v>0</v>
      </c>
      <c r="BF109" s="144">
        <f>IF(N109="snížená",J109,0)</f>
        <v>0</v>
      </c>
      <c r="BG109" s="144">
        <f>IF(N109="zákl. přenesená",J109,0)</f>
        <v>0</v>
      </c>
      <c r="BH109" s="144">
        <f>IF(N109="sníž. přenesená",J109,0)</f>
        <v>0</v>
      </c>
      <c r="BI109" s="144">
        <f>IF(N109="nulová",J109,0)</f>
        <v>0</v>
      </c>
      <c r="BJ109" s="18" t="s">
        <v>90</v>
      </c>
      <c r="BK109" s="144">
        <f>ROUND(I109*H109,2)</f>
        <v>0</v>
      </c>
      <c r="BL109" s="18" t="s">
        <v>175</v>
      </c>
      <c r="BM109" s="143" t="s">
        <v>1918</v>
      </c>
    </row>
    <row r="110" spans="2:47" s="1" customFormat="1" ht="11.25">
      <c r="B110" s="33"/>
      <c r="D110" s="145" t="s">
        <v>177</v>
      </c>
      <c r="F110" s="146" t="s">
        <v>1919</v>
      </c>
      <c r="I110" s="147"/>
      <c r="L110" s="33"/>
      <c r="M110" s="148"/>
      <c r="T110" s="54"/>
      <c r="AT110" s="18" t="s">
        <v>177</v>
      </c>
      <c r="AU110" s="18" t="s">
        <v>90</v>
      </c>
    </row>
    <row r="111" spans="2:51" s="12" customFormat="1" ht="11.25">
      <c r="B111" s="149"/>
      <c r="D111" s="150" t="s">
        <v>179</v>
      </c>
      <c r="E111" s="151" t="s">
        <v>19</v>
      </c>
      <c r="F111" s="152" t="s">
        <v>1920</v>
      </c>
      <c r="H111" s="151" t="s">
        <v>19</v>
      </c>
      <c r="I111" s="153"/>
      <c r="L111" s="149"/>
      <c r="M111" s="154"/>
      <c r="T111" s="155"/>
      <c r="AT111" s="151" t="s">
        <v>179</v>
      </c>
      <c r="AU111" s="151" t="s">
        <v>90</v>
      </c>
      <c r="AV111" s="12" t="s">
        <v>82</v>
      </c>
      <c r="AW111" s="12" t="s">
        <v>35</v>
      </c>
      <c r="AX111" s="12" t="s">
        <v>74</v>
      </c>
      <c r="AY111" s="151" t="s">
        <v>167</v>
      </c>
    </row>
    <row r="112" spans="2:51" s="13" customFormat="1" ht="11.25">
      <c r="B112" s="156"/>
      <c r="D112" s="150" t="s">
        <v>179</v>
      </c>
      <c r="E112" s="157" t="s">
        <v>19</v>
      </c>
      <c r="F112" s="158" t="s">
        <v>1921</v>
      </c>
      <c r="H112" s="159">
        <v>11.145</v>
      </c>
      <c r="I112" s="160"/>
      <c r="L112" s="156"/>
      <c r="M112" s="161"/>
      <c r="T112" s="162"/>
      <c r="AT112" s="157" t="s">
        <v>179</v>
      </c>
      <c r="AU112" s="157" t="s">
        <v>90</v>
      </c>
      <c r="AV112" s="13" t="s">
        <v>90</v>
      </c>
      <c r="AW112" s="13" t="s">
        <v>35</v>
      </c>
      <c r="AX112" s="13" t="s">
        <v>74</v>
      </c>
      <c r="AY112" s="157" t="s">
        <v>167</v>
      </c>
    </row>
    <row r="113" spans="2:51" s="13" customFormat="1" ht="11.25">
      <c r="B113" s="156"/>
      <c r="D113" s="150" t="s">
        <v>179</v>
      </c>
      <c r="E113" s="157" t="s">
        <v>19</v>
      </c>
      <c r="F113" s="158" t="s">
        <v>1922</v>
      </c>
      <c r="H113" s="159">
        <v>6.416</v>
      </c>
      <c r="I113" s="160"/>
      <c r="L113" s="156"/>
      <c r="M113" s="161"/>
      <c r="T113" s="162"/>
      <c r="AT113" s="157" t="s">
        <v>179</v>
      </c>
      <c r="AU113" s="157" t="s">
        <v>90</v>
      </c>
      <c r="AV113" s="13" t="s">
        <v>90</v>
      </c>
      <c r="AW113" s="13" t="s">
        <v>35</v>
      </c>
      <c r="AX113" s="13" t="s">
        <v>74</v>
      </c>
      <c r="AY113" s="157" t="s">
        <v>167</v>
      </c>
    </row>
    <row r="114" spans="2:51" s="14" customFormat="1" ht="11.25">
      <c r="B114" s="163"/>
      <c r="D114" s="150" t="s">
        <v>179</v>
      </c>
      <c r="E114" s="164" t="s">
        <v>19</v>
      </c>
      <c r="F114" s="165" t="s">
        <v>200</v>
      </c>
      <c r="H114" s="166">
        <v>17.561</v>
      </c>
      <c r="I114" s="167"/>
      <c r="L114" s="163"/>
      <c r="M114" s="168"/>
      <c r="T114" s="169"/>
      <c r="AT114" s="164" t="s">
        <v>179</v>
      </c>
      <c r="AU114" s="164" t="s">
        <v>90</v>
      </c>
      <c r="AV114" s="14" t="s">
        <v>175</v>
      </c>
      <c r="AW114" s="14" t="s">
        <v>35</v>
      </c>
      <c r="AX114" s="14" t="s">
        <v>82</v>
      </c>
      <c r="AY114" s="164" t="s">
        <v>167</v>
      </c>
    </row>
    <row r="115" spans="2:65" s="1" customFormat="1" ht="24.2" customHeight="1">
      <c r="B115" s="33"/>
      <c r="C115" s="132" t="s">
        <v>90</v>
      </c>
      <c r="D115" s="132" t="s">
        <v>170</v>
      </c>
      <c r="E115" s="133" t="s">
        <v>1923</v>
      </c>
      <c r="F115" s="134" t="s">
        <v>1924</v>
      </c>
      <c r="G115" s="135" t="s">
        <v>218</v>
      </c>
      <c r="H115" s="136">
        <v>149.098</v>
      </c>
      <c r="I115" s="137"/>
      <c r="J115" s="138">
        <f>ROUND(I115*H115,2)</f>
        <v>0</v>
      </c>
      <c r="K115" s="134" t="s">
        <v>174</v>
      </c>
      <c r="L115" s="33"/>
      <c r="M115" s="139" t="s">
        <v>19</v>
      </c>
      <c r="N115" s="140" t="s">
        <v>46</v>
      </c>
      <c r="P115" s="141">
        <f>O115*H115</f>
        <v>0</v>
      </c>
      <c r="Q115" s="141">
        <v>0</v>
      </c>
      <c r="R115" s="141">
        <f>Q115*H115</f>
        <v>0</v>
      </c>
      <c r="S115" s="141">
        <v>0</v>
      </c>
      <c r="T115" s="142">
        <f>S115*H115</f>
        <v>0</v>
      </c>
      <c r="AR115" s="143" t="s">
        <v>175</v>
      </c>
      <c r="AT115" s="143" t="s">
        <v>170</v>
      </c>
      <c r="AU115" s="143" t="s">
        <v>90</v>
      </c>
      <c r="AY115" s="18" t="s">
        <v>167</v>
      </c>
      <c r="BE115" s="144">
        <f>IF(N115="základní",J115,0)</f>
        <v>0</v>
      </c>
      <c r="BF115" s="144">
        <f>IF(N115="snížená",J115,0)</f>
        <v>0</v>
      </c>
      <c r="BG115" s="144">
        <f>IF(N115="zákl. přenesená",J115,0)</f>
        <v>0</v>
      </c>
      <c r="BH115" s="144">
        <f>IF(N115="sníž. přenesená",J115,0)</f>
        <v>0</v>
      </c>
      <c r="BI115" s="144">
        <f>IF(N115="nulová",J115,0)</f>
        <v>0</v>
      </c>
      <c r="BJ115" s="18" t="s">
        <v>90</v>
      </c>
      <c r="BK115" s="144">
        <f>ROUND(I115*H115,2)</f>
        <v>0</v>
      </c>
      <c r="BL115" s="18" t="s">
        <v>175</v>
      </c>
      <c r="BM115" s="143" t="s">
        <v>1925</v>
      </c>
    </row>
    <row r="116" spans="2:47" s="1" customFormat="1" ht="11.25">
      <c r="B116" s="33"/>
      <c r="D116" s="145" t="s">
        <v>177</v>
      </c>
      <c r="F116" s="146" t="s">
        <v>1926</v>
      </c>
      <c r="I116" s="147"/>
      <c r="L116" s="33"/>
      <c r="M116" s="148"/>
      <c r="T116" s="54"/>
      <c r="AT116" s="18" t="s">
        <v>177</v>
      </c>
      <c r="AU116" s="18" t="s">
        <v>90</v>
      </c>
    </row>
    <row r="117" spans="2:51" s="12" customFormat="1" ht="11.25">
      <c r="B117" s="149"/>
      <c r="D117" s="150" t="s">
        <v>179</v>
      </c>
      <c r="E117" s="151" t="s">
        <v>19</v>
      </c>
      <c r="F117" s="152" t="s">
        <v>1927</v>
      </c>
      <c r="H117" s="151" t="s">
        <v>19</v>
      </c>
      <c r="I117" s="153"/>
      <c r="L117" s="149"/>
      <c r="M117" s="154"/>
      <c r="T117" s="155"/>
      <c r="AT117" s="151" t="s">
        <v>179</v>
      </c>
      <c r="AU117" s="151" t="s">
        <v>90</v>
      </c>
      <c r="AV117" s="12" t="s">
        <v>82</v>
      </c>
      <c r="AW117" s="12" t="s">
        <v>35</v>
      </c>
      <c r="AX117" s="12" t="s">
        <v>74</v>
      </c>
      <c r="AY117" s="151" t="s">
        <v>167</v>
      </c>
    </row>
    <row r="118" spans="2:51" s="13" customFormat="1" ht="11.25">
      <c r="B118" s="156"/>
      <c r="D118" s="150" t="s">
        <v>179</v>
      </c>
      <c r="E118" s="157" t="s">
        <v>19</v>
      </c>
      <c r="F118" s="158" t="s">
        <v>1928</v>
      </c>
      <c r="H118" s="159">
        <v>74.474</v>
      </c>
      <c r="I118" s="160"/>
      <c r="L118" s="156"/>
      <c r="M118" s="161"/>
      <c r="T118" s="162"/>
      <c r="AT118" s="157" t="s">
        <v>179</v>
      </c>
      <c r="AU118" s="157" t="s">
        <v>90</v>
      </c>
      <c r="AV118" s="13" t="s">
        <v>90</v>
      </c>
      <c r="AW118" s="13" t="s">
        <v>35</v>
      </c>
      <c r="AX118" s="13" t="s">
        <v>74</v>
      </c>
      <c r="AY118" s="157" t="s">
        <v>167</v>
      </c>
    </row>
    <row r="119" spans="2:51" s="12" customFormat="1" ht="11.25">
      <c r="B119" s="149"/>
      <c r="D119" s="150" t="s">
        <v>179</v>
      </c>
      <c r="E119" s="151" t="s">
        <v>19</v>
      </c>
      <c r="F119" s="152" t="s">
        <v>1929</v>
      </c>
      <c r="H119" s="151" t="s">
        <v>19</v>
      </c>
      <c r="I119" s="153"/>
      <c r="L119" s="149"/>
      <c r="M119" s="154"/>
      <c r="T119" s="155"/>
      <c r="AT119" s="151" t="s">
        <v>179</v>
      </c>
      <c r="AU119" s="151" t="s">
        <v>90</v>
      </c>
      <c r="AV119" s="12" t="s">
        <v>82</v>
      </c>
      <c r="AW119" s="12" t="s">
        <v>35</v>
      </c>
      <c r="AX119" s="12" t="s">
        <v>74</v>
      </c>
      <c r="AY119" s="151" t="s">
        <v>167</v>
      </c>
    </row>
    <row r="120" spans="2:51" s="13" customFormat="1" ht="11.25">
      <c r="B120" s="156"/>
      <c r="D120" s="150" t="s">
        <v>179</v>
      </c>
      <c r="E120" s="157" t="s">
        <v>19</v>
      </c>
      <c r="F120" s="158" t="s">
        <v>1930</v>
      </c>
      <c r="H120" s="159">
        <v>74.624</v>
      </c>
      <c r="I120" s="160"/>
      <c r="L120" s="156"/>
      <c r="M120" s="161"/>
      <c r="T120" s="162"/>
      <c r="AT120" s="157" t="s">
        <v>179</v>
      </c>
      <c r="AU120" s="157" t="s">
        <v>90</v>
      </c>
      <c r="AV120" s="13" t="s">
        <v>90</v>
      </c>
      <c r="AW120" s="13" t="s">
        <v>35</v>
      </c>
      <c r="AX120" s="13" t="s">
        <v>74</v>
      </c>
      <c r="AY120" s="157" t="s">
        <v>167</v>
      </c>
    </row>
    <row r="121" spans="2:51" s="14" customFormat="1" ht="11.25">
      <c r="B121" s="163"/>
      <c r="D121" s="150" t="s">
        <v>179</v>
      </c>
      <c r="E121" s="164" t="s">
        <v>19</v>
      </c>
      <c r="F121" s="165" t="s">
        <v>200</v>
      </c>
      <c r="H121" s="166">
        <v>149.098</v>
      </c>
      <c r="I121" s="167"/>
      <c r="L121" s="163"/>
      <c r="M121" s="168"/>
      <c r="T121" s="169"/>
      <c r="AT121" s="164" t="s">
        <v>179</v>
      </c>
      <c r="AU121" s="164" t="s">
        <v>90</v>
      </c>
      <c r="AV121" s="14" t="s">
        <v>175</v>
      </c>
      <c r="AW121" s="14" t="s">
        <v>35</v>
      </c>
      <c r="AX121" s="14" t="s">
        <v>82</v>
      </c>
      <c r="AY121" s="164" t="s">
        <v>167</v>
      </c>
    </row>
    <row r="122" spans="2:65" s="1" customFormat="1" ht="24.2" customHeight="1">
      <c r="B122" s="33"/>
      <c r="C122" s="132" t="s">
        <v>103</v>
      </c>
      <c r="D122" s="132" t="s">
        <v>170</v>
      </c>
      <c r="E122" s="133" t="s">
        <v>1931</v>
      </c>
      <c r="F122" s="134" t="s">
        <v>1932</v>
      </c>
      <c r="G122" s="135" t="s">
        <v>218</v>
      </c>
      <c r="H122" s="136">
        <v>10.266</v>
      </c>
      <c r="I122" s="137"/>
      <c r="J122" s="138">
        <f>ROUND(I122*H122,2)</f>
        <v>0</v>
      </c>
      <c r="K122" s="134" t="s">
        <v>174</v>
      </c>
      <c r="L122" s="33"/>
      <c r="M122" s="139" t="s">
        <v>19</v>
      </c>
      <c r="N122" s="140" t="s">
        <v>46</v>
      </c>
      <c r="P122" s="141">
        <f>O122*H122</f>
        <v>0</v>
      </c>
      <c r="Q122" s="141">
        <v>0</v>
      </c>
      <c r="R122" s="141">
        <f>Q122*H122</f>
        <v>0</v>
      </c>
      <c r="S122" s="141">
        <v>0</v>
      </c>
      <c r="T122" s="142">
        <f>S122*H122</f>
        <v>0</v>
      </c>
      <c r="AR122" s="143" t="s">
        <v>175</v>
      </c>
      <c r="AT122" s="143" t="s">
        <v>170</v>
      </c>
      <c r="AU122" s="143" t="s">
        <v>90</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175</v>
      </c>
      <c r="BM122" s="143" t="s">
        <v>1933</v>
      </c>
    </row>
    <row r="123" spans="2:47" s="1" customFormat="1" ht="11.25">
      <c r="B123" s="33"/>
      <c r="D123" s="145" t="s">
        <v>177</v>
      </c>
      <c r="F123" s="146" t="s">
        <v>1934</v>
      </c>
      <c r="I123" s="147"/>
      <c r="L123" s="33"/>
      <c r="M123" s="148"/>
      <c r="T123" s="54"/>
      <c r="AT123" s="18" t="s">
        <v>177</v>
      </c>
      <c r="AU123" s="18" t="s">
        <v>90</v>
      </c>
    </row>
    <row r="124" spans="2:51" s="12" customFormat="1" ht="11.25">
      <c r="B124" s="149"/>
      <c r="D124" s="150" t="s">
        <v>179</v>
      </c>
      <c r="E124" s="151" t="s">
        <v>19</v>
      </c>
      <c r="F124" s="152" t="s">
        <v>1935</v>
      </c>
      <c r="H124" s="151" t="s">
        <v>19</v>
      </c>
      <c r="I124" s="153"/>
      <c r="L124" s="149"/>
      <c r="M124" s="154"/>
      <c r="T124" s="155"/>
      <c r="AT124" s="151" t="s">
        <v>179</v>
      </c>
      <c r="AU124" s="151" t="s">
        <v>90</v>
      </c>
      <c r="AV124" s="12" t="s">
        <v>82</v>
      </c>
      <c r="AW124" s="12" t="s">
        <v>35</v>
      </c>
      <c r="AX124" s="12" t="s">
        <v>74</v>
      </c>
      <c r="AY124" s="151" t="s">
        <v>167</v>
      </c>
    </row>
    <row r="125" spans="2:51" s="13" customFormat="1" ht="11.25">
      <c r="B125" s="156"/>
      <c r="D125" s="150" t="s">
        <v>179</v>
      </c>
      <c r="E125" s="157" t="s">
        <v>19</v>
      </c>
      <c r="F125" s="158" t="s">
        <v>1936</v>
      </c>
      <c r="H125" s="159">
        <v>4.966</v>
      </c>
      <c r="I125" s="160"/>
      <c r="L125" s="156"/>
      <c r="M125" s="161"/>
      <c r="T125" s="162"/>
      <c r="AT125" s="157" t="s">
        <v>179</v>
      </c>
      <c r="AU125" s="157" t="s">
        <v>90</v>
      </c>
      <c r="AV125" s="13" t="s">
        <v>90</v>
      </c>
      <c r="AW125" s="13" t="s">
        <v>35</v>
      </c>
      <c r="AX125" s="13" t="s">
        <v>74</v>
      </c>
      <c r="AY125" s="157" t="s">
        <v>167</v>
      </c>
    </row>
    <row r="126" spans="2:51" s="13" customFormat="1" ht="11.25">
      <c r="B126" s="156"/>
      <c r="D126" s="150" t="s">
        <v>179</v>
      </c>
      <c r="E126" s="157" t="s">
        <v>19</v>
      </c>
      <c r="F126" s="158" t="s">
        <v>1937</v>
      </c>
      <c r="H126" s="159">
        <v>1.184</v>
      </c>
      <c r="I126" s="160"/>
      <c r="L126" s="156"/>
      <c r="M126" s="161"/>
      <c r="T126" s="162"/>
      <c r="AT126" s="157" t="s">
        <v>179</v>
      </c>
      <c r="AU126" s="157" t="s">
        <v>90</v>
      </c>
      <c r="AV126" s="13" t="s">
        <v>90</v>
      </c>
      <c r="AW126" s="13" t="s">
        <v>35</v>
      </c>
      <c r="AX126" s="13" t="s">
        <v>74</v>
      </c>
      <c r="AY126" s="157" t="s">
        <v>167</v>
      </c>
    </row>
    <row r="127" spans="2:51" s="13" customFormat="1" ht="11.25">
      <c r="B127" s="156"/>
      <c r="D127" s="150" t="s">
        <v>179</v>
      </c>
      <c r="E127" s="157" t="s">
        <v>19</v>
      </c>
      <c r="F127" s="158" t="s">
        <v>1938</v>
      </c>
      <c r="H127" s="159">
        <v>2.1</v>
      </c>
      <c r="I127" s="160"/>
      <c r="L127" s="156"/>
      <c r="M127" s="161"/>
      <c r="T127" s="162"/>
      <c r="AT127" s="157" t="s">
        <v>179</v>
      </c>
      <c r="AU127" s="157" t="s">
        <v>90</v>
      </c>
      <c r="AV127" s="13" t="s">
        <v>90</v>
      </c>
      <c r="AW127" s="13" t="s">
        <v>35</v>
      </c>
      <c r="AX127" s="13" t="s">
        <v>74</v>
      </c>
      <c r="AY127" s="157" t="s">
        <v>167</v>
      </c>
    </row>
    <row r="128" spans="2:51" s="13" customFormat="1" ht="11.25">
      <c r="B128" s="156"/>
      <c r="D128" s="150" t="s">
        <v>179</v>
      </c>
      <c r="E128" s="157" t="s">
        <v>19</v>
      </c>
      <c r="F128" s="158" t="s">
        <v>1939</v>
      </c>
      <c r="H128" s="159">
        <v>1.152</v>
      </c>
      <c r="I128" s="160"/>
      <c r="L128" s="156"/>
      <c r="M128" s="161"/>
      <c r="T128" s="162"/>
      <c r="AT128" s="157" t="s">
        <v>179</v>
      </c>
      <c r="AU128" s="157" t="s">
        <v>90</v>
      </c>
      <c r="AV128" s="13" t="s">
        <v>90</v>
      </c>
      <c r="AW128" s="13" t="s">
        <v>35</v>
      </c>
      <c r="AX128" s="13" t="s">
        <v>74</v>
      </c>
      <c r="AY128" s="157" t="s">
        <v>167</v>
      </c>
    </row>
    <row r="129" spans="2:51" s="13" customFormat="1" ht="11.25">
      <c r="B129" s="156"/>
      <c r="D129" s="150" t="s">
        <v>179</v>
      </c>
      <c r="E129" s="157" t="s">
        <v>19</v>
      </c>
      <c r="F129" s="158" t="s">
        <v>1940</v>
      </c>
      <c r="H129" s="159">
        <v>0.864</v>
      </c>
      <c r="I129" s="160"/>
      <c r="L129" s="156"/>
      <c r="M129" s="161"/>
      <c r="T129" s="162"/>
      <c r="AT129" s="157" t="s">
        <v>179</v>
      </c>
      <c r="AU129" s="157" t="s">
        <v>90</v>
      </c>
      <c r="AV129" s="13" t="s">
        <v>90</v>
      </c>
      <c r="AW129" s="13" t="s">
        <v>35</v>
      </c>
      <c r="AX129" s="13" t="s">
        <v>74</v>
      </c>
      <c r="AY129" s="157" t="s">
        <v>167</v>
      </c>
    </row>
    <row r="130" spans="2:51" s="14" customFormat="1" ht="11.25">
      <c r="B130" s="163"/>
      <c r="D130" s="150" t="s">
        <v>179</v>
      </c>
      <c r="E130" s="164" t="s">
        <v>19</v>
      </c>
      <c r="F130" s="165" t="s">
        <v>200</v>
      </c>
      <c r="H130" s="166">
        <v>10.266</v>
      </c>
      <c r="I130" s="167"/>
      <c r="L130" s="163"/>
      <c r="M130" s="168"/>
      <c r="T130" s="169"/>
      <c r="AT130" s="164" t="s">
        <v>179</v>
      </c>
      <c r="AU130" s="164" t="s">
        <v>90</v>
      </c>
      <c r="AV130" s="14" t="s">
        <v>175</v>
      </c>
      <c r="AW130" s="14" t="s">
        <v>35</v>
      </c>
      <c r="AX130" s="14" t="s">
        <v>82</v>
      </c>
      <c r="AY130" s="164" t="s">
        <v>167</v>
      </c>
    </row>
    <row r="131" spans="2:65" s="1" customFormat="1" ht="24.2" customHeight="1">
      <c r="B131" s="33"/>
      <c r="C131" s="132" t="s">
        <v>175</v>
      </c>
      <c r="D131" s="132" t="s">
        <v>170</v>
      </c>
      <c r="E131" s="133" t="s">
        <v>1941</v>
      </c>
      <c r="F131" s="134" t="s">
        <v>1942</v>
      </c>
      <c r="G131" s="135" t="s">
        <v>218</v>
      </c>
      <c r="H131" s="136">
        <v>31.218</v>
      </c>
      <c r="I131" s="137"/>
      <c r="J131" s="138">
        <f>ROUND(I131*H131,2)</f>
        <v>0</v>
      </c>
      <c r="K131" s="134" t="s">
        <v>174</v>
      </c>
      <c r="L131" s="33"/>
      <c r="M131" s="139" t="s">
        <v>19</v>
      </c>
      <c r="N131" s="140" t="s">
        <v>46</v>
      </c>
      <c r="P131" s="141">
        <f>O131*H131</f>
        <v>0</v>
      </c>
      <c r="Q131" s="141">
        <v>0</v>
      </c>
      <c r="R131" s="141">
        <f>Q131*H131</f>
        <v>0</v>
      </c>
      <c r="S131" s="141">
        <v>0</v>
      </c>
      <c r="T131" s="142">
        <f>S131*H131</f>
        <v>0</v>
      </c>
      <c r="AR131" s="143" t="s">
        <v>175</v>
      </c>
      <c r="AT131" s="143" t="s">
        <v>170</v>
      </c>
      <c r="AU131" s="143" t="s">
        <v>90</v>
      </c>
      <c r="AY131" s="18" t="s">
        <v>167</v>
      </c>
      <c r="BE131" s="144">
        <f>IF(N131="základní",J131,0)</f>
        <v>0</v>
      </c>
      <c r="BF131" s="144">
        <f>IF(N131="snížená",J131,0)</f>
        <v>0</v>
      </c>
      <c r="BG131" s="144">
        <f>IF(N131="zákl. přenesená",J131,0)</f>
        <v>0</v>
      </c>
      <c r="BH131" s="144">
        <f>IF(N131="sníž. přenesená",J131,0)</f>
        <v>0</v>
      </c>
      <c r="BI131" s="144">
        <f>IF(N131="nulová",J131,0)</f>
        <v>0</v>
      </c>
      <c r="BJ131" s="18" t="s">
        <v>90</v>
      </c>
      <c r="BK131" s="144">
        <f>ROUND(I131*H131,2)</f>
        <v>0</v>
      </c>
      <c r="BL131" s="18" t="s">
        <v>175</v>
      </c>
      <c r="BM131" s="143" t="s">
        <v>1943</v>
      </c>
    </row>
    <row r="132" spans="2:47" s="1" customFormat="1" ht="11.25">
      <c r="B132" s="33"/>
      <c r="D132" s="145" t="s">
        <v>177</v>
      </c>
      <c r="F132" s="146" t="s">
        <v>1944</v>
      </c>
      <c r="I132" s="147"/>
      <c r="L132" s="33"/>
      <c r="M132" s="148"/>
      <c r="T132" s="54"/>
      <c r="AT132" s="18" t="s">
        <v>177</v>
      </c>
      <c r="AU132" s="18" t="s">
        <v>90</v>
      </c>
    </row>
    <row r="133" spans="2:51" s="12" customFormat="1" ht="11.25">
      <c r="B133" s="149"/>
      <c r="D133" s="150" t="s">
        <v>179</v>
      </c>
      <c r="E133" s="151" t="s">
        <v>19</v>
      </c>
      <c r="F133" s="152" t="s">
        <v>1945</v>
      </c>
      <c r="H133" s="151" t="s">
        <v>19</v>
      </c>
      <c r="I133" s="153"/>
      <c r="L133" s="149"/>
      <c r="M133" s="154"/>
      <c r="T133" s="155"/>
      <c r="AT133" s="151" t="s">
        <v>179</v>
      </c>
      <c r="AU133" s="151" t="s">
        <v>90</v>
      </c>
      <c r="AV133" s="12" t="s">
        <v>82</v>
      </c>
      <c r="AW133" s="12" t="s">
        <v>35</v>
      </c>
      <c r="AX133" s="12" t="s">
        <v>74</v>
      </c>
      <c r="AY133" s="151" t="s">
        <v>167</v>
      </c>
    </row>
    <row r="134" spans="2:51" s="13" customFormat="1" ht="11.25">
      <c r="B134" s="156"/>
      <c r="D134" s="150" t="s">
        <v>179</v>
      </c>
      <c r="E134" s="157" t="s">
        <v>19</v>
      </c>
      <c r="F134" s="158" t="s">
        <v>1946</v>
      </c>
      <c r="H134" s="159">
        <v>31.218</v>
      </c>
      <c r="I134" s="160"/>
      <c r="L134" s="156"/>
      <c r="M134" s="161"/>
      <c r="T134" s="162"/>
      <c r="AT134" s="157" t="s">
        <v>179</v>
      </c>
      <c r="AU134" s="157" t="s">
        <v>90</v>
      </c>
      <c r="AV134" s="13" t="s">
        <v>90</v>
      </c>
      <c r="AW134" s="13" t="s">
        <v>35</v>
      </c>
      <c r="AX134" s="13" t="s">
        <v>74</v>
      </c>
      <c r="AY134" s="157" t="s">
        <v>167</v>
      </c>
    </row>
    <row r="135" spans="2:51" s="14" customFormat="1" ht="11.25">
      <c r="B135" s="163"/>
      <c r="D135" s="150" t="s">
        <v>179</v>
      </c>
      <c r="E135" s="164" t="s">
        <v>19</v>
      </c>
      <c r="F135" s="165" t="s">
        <v>200</v>
      </c>
      <c r="H135" s="166">
        <v>31.218</v>
      </c>
      <c r="I135" s="167"/>
      <c r="L135" s="163"/>
      <c r="M135" s="168"/>
      <c r="T135" s="169"/>
      <c r="AT135" s="164" t="s">
        <v>179</v>
      </c>
      <c r="AU135" s="164" t="s">
        <v>90</v>
      </c>
      <c r="AV135" s="14" t="s">
        <v>175</v>
      </c>
      <c r="AW135" s="14" t="s">
        <v>35</v>
      </c>
      <c r="AX135" s="14" t="s">
        <v>82</v>
      </c>
      <c r="AY135" s="164" t="s">
        <v>167</v>
      </c>
    </row>
    <row r="136" spans="2:65" s="1" customFormat="1" ht="16.5" customHeight="1">
      <c r="B136" s="33"/>
      <c r="C136" s="132" t="s">
        <v>215</v>
      </c>
      <c r="D136" s="132" t="s">
        <v>170</v>
      </c>
      <c r="E136" s="133" t="s">
        <v>1947</v>
      </c>
      <c r="F136" s="134" t="s">
        <v>1948</v>
      </c>
      <c r="G136" s="135" t="s">
        <v>218</v>
      </c>
      <c r="H136" s="136">
        <v>93.668</v>
      </c>
      <c r="I136" s="137"/>
      <c r="J136" s="138">
        <f>ROUND(I136*H136,2)</f>
        <v>0</v>
      </c>
      <c r="K136" s="134" t="s">
        <v>174</v>
      </c>
      <c r="L136" s="33"/>
      <c r="M136" s="139" t="s">
        <v>19</v>
      </c>
      <c r="N136" s="140" t="s">
        <v>46</v>
      </c>
      <c r="P136" s="141">
        <f>O136*H136</f>
        <v>0</v>
      </c>
      <c r="Q136" s="141">
        <v>0</v>
      </c>
      <c r="R136" s="141">
        <f>Q136*H136</f>
        <v>0</v>
      </c>
      <c r="S136" s="141">
        <v>0</v>
      </c>
      <c r="T136" s="142">
        <f>S136*H136</f>
        <v>0</v>
      </c>
      <c r="AR136" s="143" t="s">
        <v>175</v>
      </c>
      <c r="AT136" s="143" t="s">
        <v>170</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175</v>
      </c>
      <c r="BM136" s="143" t="s">
        <v>1949</v>
      </c>
    </row>
    <row r="137" spans="2:47" s="1" customFormat="1" ht="11.25">
      <c r="B137" s="33"/>
      <c r="D137" s="145" t="s">
        <v>177</v>
      </c>
      <c r="F137" s="146" t="s">
        <v>1950</v>
      </c>
      <c r="I137" s="147"/>
      <c r="L137" s="33"/>
      <c r="M137" s="148"/>
      <c r="T137" s="54"/>
      <c r="AT137" s="18" t="s">
        <v>177</v>
      </c>
      <c r="AU137" s="18" t="s">
        <v>90</v>
      </c>
    </row>
    <row r="138" spans="2:51" s="12" customFormat="1" ht="11.25">
      <c r="B138" s="149"/>
      <c r="D138" s="150" t="s">
        <v>179</v>
      </c>
      <c r="E138" s="151" t="s">
        <v>19</v>
      </c>
      <c r="F138" s="152" t="s">
        <v>1951</v>
      </c>
      <c r="H138" s="151" t="s">
        <v>19</v>
      </c>
      <c r="I138" s="153"/>
      <c r="L138" s="149"/>
      <c r="M138" s="154"/>
      <c r="T138" s="155"/>
      <c r="AT138" s="151" t="s">
        <v>179</v>
      </c>
      <c r="AU138" s="151" t="s">
        <v>90</v>
      </c>
      <c r="AV138" s="12" t="s">
        <v>82</v>
      </c>
      <c r="AW138" s="12" t="s">
        <v>35</v>
      </c>
      <c r="AX138" s="12" t="s">
        <v>74</v>
      </c>
      <c r="AY138" s="151" t="s">
        <v>167</v>
      </c>
    </row>
    <row r="139" spans="2:51" s="13" customFormat="1" ht="11.25">
      <c r="B139" s="156"/>
      <c r="D139" s="150" t="s">
        <v>179</v>
      </c>
      <c r="E139" s="157" t="s">
        <v>19</v>
      </c>
      <c r="F139" s="158" t="s">
        <v>1952</v>
      </c>
      <c r="H139" s="159">
        <v>29.592</v>
      </c>
      <c r="I139" s="160"/>
      <c r="L139" s="156"/>
      <c r="M139" s="161"/>
      <c r="T139" s="162"/>
      <c r="AT139" s="157" t="s">
        <v>179</v>
      </c>
      <c r="AU139" s="157" t="s">
        <v>90</v>
      </c>
      <c r="AV139" s="13" t="s">
        <v>90</v>
      </c>
      <c r="AW139" s="13" t="s">
        <v>35</v>
      </c>
      <c r="AX139" s="13" t="s">
        <v>74</v>
      </c>
      <c r="AY139" s="157" t="s">
        <v>167</v>
      </c>
    </row>
    <row r="140" spans="2:51" s="13" customFormat="1" ht="11.25">
      <c r="B140" s="156"/>
      <c r="D140" s="150" t="s">
        <v>179</v>
      </c>
      <c r="E140" s="157" t="s">
        <v>19</v>
      </c>
      <c r="F140" s="158" t="s">
        <v>1953</v>
      </c>
      <c r="H140" s="159">
        <v>32.4</v>
      </c>
      <c r="I140" s="160"/>
      <c r="L140" s="156"/>
      <c r="M140" s="161"/>
      <c r="T140" s="162"/>
      <c r="AT140" s="157" t="s">
        <v>179</v>
      </c>
      <c r="AU140" s="157" t="s">
        <v>90</v>
      </c>
      <c r="AV140" s="13" t="s">
        <v>90</v>
      </c>
      <c r="AW140" s="13" t="s">
        <v>35</v>
      </c>
      <c r="AX140" s="13" t="s">
        <v>74</v>
      </c>
      <c r="AY140" s="157" t="s">
        <v>167</v>
      </c>
    </row>
    <row r="141" spans="2:51" s="13" customFormat="1" ht="11.25">
      <c r="B141" s="156"/>
      <c r="D141" s="150" t="s">
        <v>179</v>
      </c>
      <c r="E141" s="157" t="s">
        <v>19</v>
      </c>
      <c r="F141" s="158" t="s">
        <v>1954</v>
      </c>
      <c r="H141" s="159">
        <v>18.24</v>
      </c>
      <c r="I141" s="160"/>
      <c r="L141" s="156"/>
      <c r="M141" s="161"/>
      <c r="T141" s="162"/>
      <c r="AT141" s="157" t="s">
        <v>179</v>
      </c>
      <c r="AU141" s="157" t="s">
        <v>90</v>
      </c>
      <c r="AV141" s="13" t="s">
        <v>90</v>
      </c>
      <c r="AW141" s="13" t="s">
        <v>35</v>
      </c>
      <c r="AX141" s="13" t="s">
        <v>74</v>
      </c>
      <c r="AY141" s="157" t="s">
        <v>167</v>
      </c>
    </row>
    <row r="142" spans="2:51" s="13" customFormat="1" ht="11.25">
      <c r="B142" s="156"/>
      <c r="D142" s="150" t="s">
        <v>179</v>
      </c>
      <c r="E142" s="157" t="s">
        <v>19</v>
      </c>
      <c r="F142" s="158" t="s">
        <v>1955</v>
      </c>
      <c r="H142" s="159">
        <v>11.22</v>
      </c>
      <c r="I142" s="160"/>
      <c r="L142" s="156"/>
      <c r="M142" s="161"/>
      <c r="T142" s="162"/>
      <c r="AT142" s="157" t="s">
        <v>179</v>
      </c>
      <c r="AU142" s="157" t="s">
        <v>90</v>
      </c>
      <c r="AV142" s="13" t="s">
        <v>90</v>
      </c>
      <c r="AW142" s="13" t="s">
        <v>35</v>
      </c>
      <c r="AX142" s="13" t="s">
        <v>74</v>
      </c>
      <c r="AY142" s="157" t="s">
        <v>167</v>
      </c>
    </row>
    <row r="143" spans="2:51" s="12" customFormat="1" ht="11.25">
      <c r="B143" s="149"/>
      <c r="D143" s="150" t="s">
        <v>179</v>
      </c>
      <c r="E143" s="151" t="s">
        <v>19</v>
      </c>
      <c r="F143" s="152" t="s">
        <v>1956</v>
      </c>
      <c r="H143" s="151" t="s">
        <v>19</v>
      </c>
      <c r="I143" s="153"/>
      <c r="L143" s="149"/>
      <c r="M143" s="154"/>
      <c r="T143" s="155"/>
      <c r="AT143" s="151" t="s">
        <v>179</v>
      </c>
      <c r="AU143" s="151" t="s">
        <v>90</v>
      </c>
      <c r="AV143" s="12" t="s">
        <v>82</v>
      </c>
      <c r="AW143" s="12" t="s">
        <v>35</v>
      </c>
      <c r="AX143" s="12" t="s">
        <v>74</v>
      </c>
      <c r="AY143" s="151" t="s">
        <v>167</v>
      </c>
    </row>
    <row r="144" spans="2:51" s="13" customFormat="1" ht="11.25">
      <c r="B144" s="156"/>
      <c r="D144" s="150" t="s">
        <v>179</v>
      </c>
      <c r="E144" s="157" t="s">
        <v>19</v>
      </c>
      <c r="F144" s="158" t="s">
        <v>1957</v>
      </c>
      <c r="H144" s="159">
        <v>0.648</v>
      </c>
      <c r="I144" s="160"/>
      <c r="L144" s="156"/>
      <c r="M144" s="161"/>
      <c r="T144" s="162"/>
      <c r="AT144" s="157" t="s">
        <v>179</v>
      </c>
      <c r="AU144" s="157" t="s">
        <v>90</v>
      </c>
      <c r="AV144" s="13" t="s">
        <v>90</v>
      </c>
      <c r="AW144" s="13" t="s">
        <v>35</v>
      </c>
      <c r="AX144" s="13" t="s">
        <v>74</v>
      </c>
      <c r="AY144" s="157" t="s">
        <v>167</v>
      </c>
    </row>
    <row r="145" spans="2:51" s="13" customFormat="1" ht="11.25">
      <c r="B145" s="156"/>
      <c r="D145" s="150" t="s">
        <v>179</v>
      </c>
      <c r="E145" s="157" t="s">
        <v>19</v>
      </c>
      <c r="F145" s="158" t="s">
        <v>1958</v>
      </c>
      <c r="H145" s="159">
        <v>0.768</v>
      </c>
      <c r="I145" s="160"/>
      <c r="L145" s="156"/>
      <c r="M145" s="161"/>
      <c r="T145" s="162"/>
      <c r="AT145" s="157" t="s">
        <v>179</v>
      </c>
      <c r="AU145" s="157" t="s">
        <v>90</v>
      </c>
      <c r="AV145" s="13" t="s">
        <v>90</v>
      </c>
      <c r="AW145" s="13" t="s">
        <v>35</v>
      </c>
      <c r="AX145" s="13" t="s">
        <v>74</v>
      </c>
      <c r="AY145" s="157" t="s">
        <v>167</v>
      </c>
    </row>
    <row r="146" spans="2:51" s="13" customFormat="1" ht="11.25">
      <c r="B146" s="156"/>
      <c r="D146" s="150" t="s">
        <v>179</v>
      </c>
      <c r="E146" s="157" t="s">
        <v>19</v>
      </c>
      <c r="F146" s="158" t="s">
        <v>1959</v>
      </c>
      <c r="H146" s="159">
        <v>0.32</v>
      </c>
      <c r="I146" s="160"/>
      <c r="L146" s="156"/>
      <c r="M146" s="161"/>
      <c r="T146" s="162"/>
      <c r="AT146" s="157" t="s">
        <v>179</v>
      </c>
      <c r="AU146" s="157" t="s">
        <v>90</v>
      </c>
      <c r="AV146" s="13" t="s">
        <v>90</v>
      </c>
      <c r="AW146" s="13" t="s">
        <v>35</v>
      </c>
      <c r="AX146" s="13" t="s">
        <v>74</v>
      </c>
      <c r="AY146" s="157" t="s">
        <v>167</v>
      </c>
    </row>
    <row r="147" spans="2:51" s="13" customFormat="1" ht="11.25">
      <c r="B147" s="156"/>
      <c r="D147" s="150" t="s">
        <v>179</v>
      </c>
      <c r="E147" s="157" t="s">
        <v>19</v>
      </c>
      <c r="F147" s="158" t="s">
        <v>1960</v>
      </c>
      <c r="H147" s="159">
        <v>0.48</v>
      </c>
      <c r="I147" s="160"/>
      <c r="L147" s="156"/>
      <c r="M147" s="161"/>
      <c r="T147" s="162"/>
      <c r="AT147" s="157" t="s">
        <v>179</v>
      </c>
      <c r="AU147" s="157" t="s">
        <v>90</v>
      </c>
      <c r="AV147" s="13" t="s">
        <v>90</v>
      </c>
      <c r="AW147" s="13" t="s">
        <v>35</v>
      </c>
      <c r="AX147" s="13" t="s">
        <v>74</v>
      </c>
      <c r="AY147" s="157" t="s">
        <v>167</v>
      </c>
    </row>
    <row r="148" spans="2:51" s="14" customFormat="1" ht="11.25">
      <c r="B148" s="163"/>
      <c r="D148" s="150" t="s">
        <v>179</v>
      </c>
      <c r="E148" s="164" t="s">
        <v>19</v>
      </c>
      <c r="F148" s="165" t="s">
        <v>200</v>
      </c>
      <c r="H148" s="166">
        <v>93.668</v>
      </c>
      <c r="I148" s="167"/>
      <c r="L148" s="163"/>
      <c r="M148" s="168"/>
      <c r="T148" s="169"/>
      <c r="AT148" s="164" t="s">
        <v>179</v>
      </c>
      <c r="AU148" s="164" t="s">
        <v>90</v>
      </c>
      <c r="AV148" s="14" t="s">
        <v>175</v>
      </c>
      <c r="AW148" s="14" t="s">
        <v>35</v>
      </c>
      <c r="AX148" s="14" t="s">
        <v>82</v>
      </c>
      <c r="AY148" s="164" t="s">
        <v>167</v>
      </c>
    </row>
    <row r="149" spans="2:65" s="1" customFormat="1" ht="16.5" customHeight="1">
      <c r="B149" s="33"/>
      <c r="C149" s="132" t="s">
        <v>223</v>
      </c>
      <c r="D149" s="132" t="s">
        <v>170</v>
      </c>
      <c r="E149" s="133" t="s">
        <v>1961</v>
      </c>
      <c r="F149" s="134" t="s">
        <v>1962</v>
      </c>
      <c r="G149" s="135" t="s">
        <v>218</v>
      </c>
      <c r="H149" s="136">
        <v>150.336</v>
      </c>
      <c r="I149" s="137"/>
      <c r="J149" s="138">
        <f>ROUND(I149*H149,2)</f>
        <v>0</v>
      </c>
      <c r="K149" s="134" t="s">
        <v>174</v>
      </c>
      <c r="L149" s="33"/>
      <c r="M149" s="139" t="s">
        <v>19</v>
      </c>
      <c r="N149" s="140" t="s">
        <v>46</v>
      </c>
      <c r="P149" s="141">
        <f>O149*H149</f>
        <v>0</v>
      </c>
      <c r="Q149" s="141">
        <v>0</v>
      </c>
      <c r="R149" s="141">
        <f>Q149*H149</f>
        <v>0</v>
      </c>
      <c r="S149" s="141">
        <v>0</v>
      </c>
      <c r="T149" s="142">
        <f>S149*H149</f>
        <v>0</v>
      </c>
      <c r="AR149" s="143" t="s">
        <v>175</v>
      </c>
      <c r="AT149" s="143" t="s">
        <v>170</v>
      </c>
      <c r="AU149" s="143" t="s">
        <v>90</v>
      </c>
      <c r="AY149" s="18" t="s">
        <v>167</v>
      </c>
      <c r="BE149" s="144">
        <f>IF(N149="základní",J149,0)</f>
        <v>0</v>
      </c>
      <c r="BF149" s="144">
        <f>IF(N149="snížená",J149,0)</f>
        <v>0</v>
      </c>
      <c r="BG149" s="144">
        <f>IF(N149="zákl. přenesená",J149,0)</f>
        <v>0</v>
      </c>
      <c r="BH149" s="144">
        <f>IF(N149="sníž. přenesená",J149,0)</f>
        <v>0</v>
      </c>
      <c r="BI149" s="144">
        <f>IF(N149="nulová",J149,0)</f>
        <v>0</v>
      </c>
      <c r="BJ149" s="18" t="s">
        <v>90</v>
      </c>
      <c r="BK149" s="144">
        <f>ROUND(I149*H149,2)</f>
        <v>0</v>
      </c>
      <c r="BL149" s="18" t="s">
        <v>175</v>
      </c>
      <c r="BM149" s="143" t="s">
        <v>1963</v>
      </c>
    </row>
    <row r="150" spans="2:47" s="1" customFormat="1" ht="11.25">
      <c r="B150" s="33"/>
      <c r="D150" s="145" t="s">
        <v>177</v>
      </c>
      <c r="F150" s="146" t="s">
        <v>1964</v>
      </c>
      <c r="I150" s="147"/>
      <c r="L150" s="33"/>
      <c r="M150" s="148"/>
      <c r="T150" s="54"/>
      <c r="AT150" s="18" t="s">
        <v>177</v>
      </c>
      <c r="AU150" s="18" t="s">
        <v>90</v>
      </c>
    </row>
    <row r="151" spans="2:51" s="12" customFormat="1" ht="11.25">
      <c r="B151" s="149"/>
      <c r="D151" s="150" t="s">
        <v>179</v>
      </c>
      <c r="E151" s="151" t="s">
        <v>19</v>
      </c>
      <c r="F151" s="152" t="s">
        <v>1965</v>
      </c>
      <c r="H151" s="151" t="s">
        <v>19</v>
      </c>
      <c r="I151" s="153"/>
      <c r="L151" s="149"/>
      <c r="M151" s="154"/>
      <c r="T151" s="155"/>
      <c r="AT151" s="151" t="s">
        <v>179</v>
      </c>
      <c r="AU151" s="151" t="s">
        <v>90</v>
      </c>
      <c r="AV151" s="12" t="s">
        <v>82</v>
      </c>
      <c r="AW151" s="12" t="s">
        <v>35</v>
      </c>
      <c r="AX151" s="12" t="s">
        <v>74</v>
      </c>
      <c r="AY151" s="151" t="s">
        <v>167</v>
      </c>
    </row>
    <row r="152" spans="2:51" s="13" customFormat="1" ht="11.25">
      <c r="B152" s="156"/>
      <c r="D152" s="150" t="s">
        <v>179</v>
      </c>
      <c r="E152" s="157" t="s">
        <v>19</v>
      </c>
      <c r="F152" s="158" t="s">
        <v>1966</v>
      </c>
      <c r="H152" s="159">
        <v>26.88</v>
      </c>
      <c r="I152" s="160"/>
      <c r="L152" s="156"/>
      <c r="M152" s="161"/>
      <c r="T152" s="162"/>
      <c r="AT152" s="157" t="s">
        <v>179</v>
      </c>
      <c r="AU152" s="157" t="s">
        <v>90</v>
      </c>
      <c r="AV152" s="13" t="s">
        <v>90</v>
      </c>
      <c r="AW152" s="13" t="s">
        <v>35</v>
      </c>
      <c r="AX152" s="13" t="s">
        <v>74</v>
      </c>
      <c r="AY152" s="157" t="s">
        <v>167</v>
      </c>
    </row>
    <row r="153" spans="2:51" s="13" customFormat="1" ht="11.25">
      <c r="B153" s="156"/>
      <c r="D153" s="150" t="s">
        <v>179</v>
      </c>
      <c r="E153" s="157" t="s">
        <v>19</v>
      </c>
      <c r="F153" s="158" t="s">
        <v>1967</v>
      </c>
      <c r="H153" s="159">
        <v>46.08</v>
      </c>
      <c r="I153" s="160"/>
      <c r="L153" s="156"/>
      <c r="M153" s="161"/>
      <c r="T153" s="162"/>
      <c r="AT153" s="157" t="s">
        <v>179</v>
      </c>
      <c r="AU153" s="157" t="s">
        <v>90</v>
      </c>
      <c r="AV153" s="13" t="s">
        <v>90</v>
      </c>
      <c r="AW153" s="13" t="s">
        <v>35</v>
      </c>
      <c r="AX153" s="13" t="s">
        <v>74</v>
      </c>
      <c r="AY153" s="157" t="s">
        <v>167</v>
      </c>
    </row>
    <row r="154" spans="2:51" s="13" customFormat="1" ht="11.25">
      <c r="B154" s="156"/>
      <c r="D154" s="150" t="s">
        <v>179</v>
      </c>
      <c r="E154" s="157" t="s">
        <v>19</v>
      </c>
      <c r="F154" s="158" t="s">
        <v>1968</v>
      </c>
      <c r="H154" s="159">
        <v>17.856</v>
      </c>
      <c r="I154" s="160"/>
      <c r="L154" s="156"/>
      <c r="M154" s="161"/>
      <c r="T154" s="162"/>
      <c r="AT154" s="157" t="s">
        <v>179</v>
      </c>
      <c r="AU154" s="157" t="s">
        <v>90</v>
      </c>
      <c r="AV154" s="13" t="s">
        <v>90</v>
      </c>
      <c r="AW154" s="13" t="s">
        <v>35</v>
      </c>
      <c r="AX154" s="13" t="s">
        <v>74</v>
      </c>
      <c r="AY154" s="157" t="s">
        <v>167</v>
      </c>
    </row>
    <row r="155" spans="2:51" s="13" customFormat="1" ht="11.25">
      <c r="B155" s="156"/>
      <c r="D155" s="150" t="s">
        <v>179</v>
      </c>
      <c r="E155" s="157" t="s">
        <v>19</v>
      </c>
      <c r="F155" s="158" t="s">
        <v>1969</v>
      </c>
      <c r="H155" s="159">
        <v>32.736</v>
      </c>
      <c r="I155" s="160"/>
      <c r="L155" s="156"/>
      <c r="M155" s="161"/>
      <c r="T155" s="162"/>
      <c r="AT155" s="157" t="s">
        <v>179</v>
      </c>
      <c r="AU155" s="157" t="s">
        <v>90</v>
      </c>
      <c r="AV155" s="13" t="s">
        <v>90</v>
      </c>
      <c r="AW155" s="13" t="s">
        <v>35</v>
      </c>
      <c r="AX155" s="13" t="s">
        <v>74</v>
      </c>
      <c r="AY155" s="157" t="s">
        <v>167</v>
      </c>
    </row>
    <row r="156" spans="2:51" s="13" customFormat="1" ht="11.25">
      <c r="B156" s="156"/>
      <c r="D156" s="150" t="s">
        <v>179</v>
      </c>
      <c r="E156" s="157" t="s">
        <v>19</v>
      </c>
      <c r="F156" s="158" t="s">
        <v>1970</v>
      </c>
      <c r="H156" s="159">
        <v>10.416</v>
      </c>
      <c r="I156" s="160"/>
      <c r="L156" s="156"/>
      <c r="M156" s="161"/>
      <c r="T156" s="162"/>
      <c r="AT156" s="157" t="s">
        <v>179</v>
      </c>
      <c r="AU156" s="157" t="s">
        <v>90</v>
      </c>
      <c r="AV156" s="13" t="s">
        <v>90</v>
      </c>
      <c r="AW156" s="13" t="s">
        <v>35</v>
      </c>
      <c r="AX156" s="13" t="s">
        <v>74</v>
      </c>
      <c r="AY156" s="157" t="s">
        <v>167</v>
      </c>
    </row>
    <row r="157" spans="2:51" s="13" customFormat="1" ht="11.25">
      <c r="B157" s="156"/>
      <c r="D157" s="150" t="s">
        <v>179</v>
      </c>
      <c r="E157" s="157" t="s">
        <v>19</v>
      </c>
      <c r="F157" s="158" t="s">
        <v>1971</v>
      </c>
      <c r="H157" s="159">
        <v>16.368</v>
      </c>
      <c r="I157" s="160"/>
      <c r="L157" s="156"/>
      <c r="M157" s="161"/>
      <c r="T157" s="162"/>
      <c r="AT157" s="157" t="s">
        <v>179</v>
      </c>
      <c r="AU157" s="157" t="s">
        <v>90</v>
      </c>
      <c r="AV157" s="13" t="s">
        <v>90</v>
      </c>
      <c r="AW157" s="13" t="s">
        <v>35</v>
      </c>
      <c r="AX157" s="13" t="s">
        <v>74</v>
      </c>
      <c r="AY157" s="157" t="s">
        <v>167</v>
      </c>
    </row>
    <row r="158" spans="2:51" s="14" customFormat="1" ht="11.25">
      <c r="B158" s="163"/>
      <c r="D158" s="150" t="s">
        <v>179</v>
      </c>
      <c r="E158" s="164" t="s">
        <v>19</v>
      </c>
      <c r="F158" s="165" t="s">
        <v>200</v>
      </c>
      <c r="H158" s="166">
        <v>150.33599999999998</v>
      </c>
      <c r="I158" s="167"/>
      <c r="L158" s="163"/>
      <c r="M158" s="168"/>
      <c r="T158" s="169"/>
      <c r="AT158" s="164" t="s">
        <v>179</v>
      </c>
      <c r="AU158" s="164" t="s">
        <v>90</v>
      </c>
      <c r="AV158" s="14" t="s">
        <v>175</v>
      </c>
      <c r="AW158" s="14" t="s">
        <v>35</v>
      </c>
      <c r="AX158" s="14" t="s">
        <v>82</v>
      </c>
      <c r="AY158" s="164" t="s">
        <v>167</v>
      </c>
    </row>
    <row r="159" spans="2:65" s="1" customFormat="1" ht="16.5" customHeight="1">
      <c r="B159" s="33"/>
      <c r="C159" s="132" t="s">
        <v>230</v>
      </c>
      <c r="D159" s="132" t="s">
        <v>170</v>
      </c>
      <c r="E159" s="133" t="s">
        <v>1972</v>
      </c>
      <c r="F159" s="134" t="s">
        <v>1973</v>
      </c>
      <c r="G159" s="135" t="s">
        <v>173</v>
      </c>
      <c r="H159" s="136">
        <v>313.34</v>
      </c>
      <c r="I159" s="137"/>
      <c r="J159" s="138">
        <f>ROUND(I159*H159,2)</f>
        <v>0</v>
      </c>
      <c r="K159" s="134" t="s">
        <v>174</v>
      </c>
      <c r="L159" s="33"/>
      <c r="M159" s="139" t="s">
        <v>19</v>
      </c>
      <c r="N159" s="140" t="s">
        <v>46</v>
      </c>
      <c r="P159" s="141">
        <f>O159*H159</f>
        <v>0</v>
      </c>
      <c r="Q159" s="141">
        <v>0.0007</v>
      </c>
      <c r="R159" s="141">
        <f>Q159*H159</f>
        <v>0.21933799999999998</v>
      </c>
      <c r="S159" s="141">
        <v>0</v>
      </c>
      <c r="T159" s="142">
        <f>S159*H159</f>
        <v>0</v>
      </c>
      <c r="AR159" s="143" t="s">
        <v>175</v>
      </c>
      <c r="AT159" s="143" t="s">
        <v>170</v>
      </c>
      <c r="AU159" s="143" t="s">
        <v>90</v>
      </c>
      <c r="AY159" s="18" t="s">
        <v>167</v>
      </c>
      <c r="BE159" s="144">
        <f>IF(N159="základní",J159,0)</f>
        <v>0</v>
      </c>
      <c r="BF159" s="144">
        <f>IF(N159="snížená",J159,0)</f>
        <v>0</v>
      </c>
      <c r="BG159" s="144">
        <f>IF(N159="zákl. přenesená",J159,0)</f>
        <v>0</v>
      </c>
      <c r="BH159" s="144">
        <f>IF(N159="sníž. přenesená",J159,0)</f>
        <v>0</v>
      </c>
      <c r="BI159" s="144">
        <f>IF(N159="nulová",J159,0)</f>
        <v>0</v>
      </c>
      <c r="BJ159" s="18" t="s">
        <v>90</v>
      </c>
      <c r="BK159" s="144">
        <f>ROUND(I159*H159,2)</f>
        <v>0</v>
      </c>
      <c r="BL159" s="18" t="s">
        <v>175</v>
      </c>
      <c r="BM159" s="143" t="s">
        <v>1974</v>
      </c>
    </row>
    <row r="160" spans="2:47" s="1" customFormat="1" ht="11.25">
      <c r="B160" s="33"/>
      <c r="D160" s="145" t="s">
        <v>177</v>
      </c>
      <c r="F160" s="146" t="s">
        <v>1975</v>
      </c>
      <c r="I160" s="147"/>
      <c r="L160" s="33"/>
      <c r="M160" s="148"/>
      <c r="T160" s="54"/>
      <c r="AT160" s="18" t="s">
        <v>177</v>
      </c>
      <c r="AU160" s="18" t="s">
        <v>90</v>
      </c>
    </row>
    <row r="161" spans="2:51" s="12" customFormat="1" ht="11.25">
      <c r="B161" s="149"/>
      <c r="D161" s="150" t="s">
        <v>179</v>
      </c>
      <c r="E161" s="151" t="s">
        <v>19</v>
      </c>
      <c r="F161" s="152" t="s">
        <v>1927</v>
      </c>
      <c r="H161" s="151" t="s">
        <v>19</v>
      </c>
      <c r="I161" s="153"/>
      <c r="L161" s="149"/>
      <c r="M161" s="154"/>
      <c r="T161" s="155"/>
      <c r="AT161" s="151" t="s">
        <v>179</v>
      </c>
      <c r="AU161" s="151" t="s">
        <v>90</v>
      </c>
      <c r="AV161" s="12" t="s">
        <v>82</v>
      </c>
      <c r="AW161" s="12" t="s">
        <v>35</v>
      </c>
      <c r="AX161" s="12" t="s">
        <v>74</v>
      </c>
      <c r="AY161" s="151" t="s">
        <v>167</v>
      </c>
    </row>
    <row r="162" spans="2:51" s="13" customFormat="1" ht="11.25">
      <c r="B162" s="156"/>
      <c r="D162" s="150" t="s">
        <v>179</v>
      </c>
      <c r="E162" s="157" t="s">
        <v>19</v>
      </c>
      <c r="F162" s="158" t="s">
        <v>1976</v>
      </c>
      <c r="H162" s="159">
        <v>62.88</v>
      </c>
      <c r="I162" s="160"/>
      <c r="L162" s="156"/>
      <c r="M162" s="161"/>
      <c r="T162" s="162"/>
      <c r="AT162" s="157" t="s">
        <v>179</v>
      </c>
      <c r="AU162" s="157" t="s">
        <v>90</v>
      </c>
      <c r="AV162" s="13" t="s">
        <v>90</v>
      </c>
      <c r="AW162" s="13" t="s">
        <v>35</v>
      </c>
      <c r="AX162" s="13" t="s">
        <v>74</v>
      </c>
      <c r="AY162" s="157" t="s">
        <v>167</v>
      </c>
    </row>
    <row r="163" spans="2:51" s="13" customFormat="1" ht="11.25">
      <c r="B163" s="156"/>
      <c r="D163" s="150" t="s">
        <v>179</v>
      </c>
      <c r="E163" s="157" t="s">
        <v>19</v>
      </c>
      <c r="F163" s="158" t="s">
        <v>1977</v>
      </c>
      <c r="H163" s="159">
        <v>28.44</v>
      </c>
      <c r="I163" s="160"/>
      <c r="L163" s="156"/>
      <c r="M163" s="161"/>
      <c r="T163" s="162"/>
      <c r="AT163" s="157" t="s">
        <v>179</v>
      </c>
      <c r="AU163" s="157" t="s">
        <v>90</v>
      </c>
      <c r="AV163" s="13" t="s">
        <v>90</v>
      </c>
      <c r="AW163" s="13" t="s">
        <v>35</v>
      </c>
      <c r="AX163" s="13" t="s">
        <v>74</v>
      </c>
      <c r="AY163" s="157" t="s">
        <v>167</v>
      </c>
    </row>
    <row r="164" spans="2:51" s="12" customFormat="1" ht="11.25">
      <c r="B164" s="149"/>
      <c r="D164" s="150" t="s">
        <v>179</v>
      </c>
      <c r="E164" s="151" t="s">
        <v>19</v>
      </c>
      <c r="F164" s="152" t="s">
        <v>1965</v>
      </c>
      <c r="H164" s="151" t="s">
        <v>19</v>
      </c>
      <c r="I164" s="153"/>
      <c r="L164" s="149"/>
      <c r="M164" s="154"/>
      <c r="T164" s="155"/>
      <c r="AT164" s="151" t="s">
        <v>179</v>
      </c>
      <c r="AU164" s="151" t="s">
        <v>90</v>
      </c>
      <c r="AV164" s="12" t="s">
        <v>82</v>
      </c>
      <c r="AW164" s="12" t="s">
        <v>35</v>
      </c>
      <c r="AX164" s="12" t="s">
        <v>74</v>
      </c>
      <c r="AY164" s="151" t="s">
        <v>167</v>
      </c>
    </row>
    <row r="165" spans="2:51" s="13" customFormat="1" ht="11.25">
      <c r="B165" s="156"/>
      <c r="D165" s="150" t="s">
        <v>179</v>
      </c>
      <c r="E165" s="157" t="s">
        <v>19</v>
      </c>
      <c r="F165" s="158" t="s">
        <v>1978</v>
      </c>
      <c r="H165" s="159">
        <v>8.64</v>
      </c>
      <c r="I165" s="160"/>
      <c r="L165" s="156"/>
      <c r="M165" s="161"/>
      <c r="T165" s="162"/>
      <c r="AT165" s="157" t="s">
        <v>179</v>
      </c>
      <c r="AU165" s="157" t="s">
        <v>90</v>
      </c>
      <c r="AV165" s="13" t="s">
        <v>90</v>
      </c>
      <c r="AW165" s="13" t="s">
        <v>35</v>
      </c>
      <c r="AX165" s="13" t="s">
        <v>74</v>
      </c>
      <c r="AY165" s="157" t="s">
        <v>167</v>
      </c>
    </row>
    <row r="166" spans="2:51" s="13" customFormat="1" ht="11.25">
      <c r="B166" s="156"/>
      <c r="D166" s="150" t="s">
        <v>179</v>
      </c>
      <c r="E166" s="157" t="s">
        <v>19</v>
      </c>
      <c r="F166" s="158" t="s">
        <v>1979</v>
      </c>
      <c r="H166" s="159">
        <v>40.32</v>
      </c>
      <c r="I166" s="160"/>
      <c r="L166" s="156"/>
      <c r="M166" s="161"/>
      <c r="T166" s="162"/>
      <c r="AT166" s="157" t="s">
        <v>179</v>
      </c>
      <c r="AU166" s="157" t="s">
        <v>90</v>
      </c>
      <c r="AV166" s="13" t="s">
        <v>90</v>
      </c>
      <c r="AW166" s="13" t="s">
        <v>35</v>
      </c>
      <c r="AX166" s="13" t="s">
        <v>74</v>
      </c>
      <c r="AY166" s="157" t="s">
        <v>167</v>
      </c>
    </row>
    <row r="167" spans="2:51" s="13" customFormat="1" ht="11.25">
      <c r="B167" s="156"/>
      <c r="D167" s="150" t="s">
        <v>179</v>
      </c>
      <c r="E167" s="157" t="s">
        <v>19</v>
      </c>
      <c r="F167" s="158" t="s">
        <v>1980</v>
      </c>
      <c r="H167" s="159">
        <v>8.1</v>
      </c>
      <c r="I167" s="160"/>
      <c r="L167" s="156"/>
      <c r="M167" s="161"/>
      <c r="T167" s="162"/>
      <c r="AT167" s="157" t="s">
        <v>179</v>
      </c>
      <c r="AU167" s="157" t="s">
        <v>90</v>
      </c>
      <c r="AV167" s="13" t="s">
        <v>90</v>
      </c>
      <c r="AW167" s="13" t="s">
        <v>35</v>
      </c>
      <c r="AX167" s="13" t="s">
        <v>74</v>
      </c>
      <c r="AY167" s="157" t="s">
        <v>167</v>
      </c>
    </row>
    <row r="168" spans="2:51" s="13" customFormat="1" ht="11.25">
      <c r="B168" s="156"/>
      <c r="D168" s="150" t="s">
        <v>179</v>
      </c>
      <c r="E168" s="157" t="s">
        <v>19</v>
      </c>
      <c r="F168" s="158" t="s">
        <v>1981</v>
      </c>
      <c r="H168" s="159">
        <v>37.8</v>
      </c>
      <c r="I168" s="160"/>
      <c r="L168" s="156"/>
      <c r="M168" s="161"/>
      <c r="T168" s="162"/>
      <c r="AT168" s="157" t="s">
        <v>179</v>
      </c>
      <c r="AU168" s="157" t="s">
        <v>90</v>
      </c>
      <c r="AV168" s="13" t="s">
        <v>90</v>
      </c>
      <c r="AW168" s="13" t="s">
        <v>35</v>
      </c>
      <c r="AX168" s="13" t="s">
        <v>74</v>
      </c>
      <c r="AY168" s="157" t="s">
        <v>167</v>
      </c>
    </row>
    <row r="169" spans="2:51" s="13" customFormat="1" ht="11.25">
      <c r="B169" s="156"/>
      <c r="D169" s="150" t="s">
        <v>179</v>
      </c>
      <c r="E169" s="157" t="s">
        <v>19</v>
      </c>
      <c r="F169" s="158" t="s">
        <v>1982</v>
      </c>
      <c r="H169" s="159">
        <v>28.8</v>
      </c>
      <c r="I169" s="160"/>
      <c r="L169" s="156"/>
      <c r="M169" s="161"/>
      <c r="T169" s="162"/>
      <c r="AT169" s="157" t="s">
        <v>179</v>
      </c>
      <c r="AU169" s="157" t="s">
        <v>90</v>
      </c>
      <c r="AV169" s="13" t="s">
        <v>90</v>
      </c>
      <c r="AW169" s="13" t="s">
        <v>35</v>
      </c>
      <c r="AX169" s="13" t="s">
        <v>74</v>
      </c>
      <c r="AY169" s="157" t="s">
        <v>167</v>
      </c>
    </row>
    <row r="170" spans="2:51" s="13" customFormat="1" ht="11.25">
      <c r="B170" s="156"/>
      <c r="D170" s="150" t="s">
        <v>179</v>
      </c>
      <c r="E170" s="157" t="s">
        <v>19</v>
      </c>
      <c r="F170" s="158" t="s">
        <v>1983</v>
      </c>
      <c r="H170" s="159">
        <v>40.8</v>
      </c>
      <c r="I170" s="160"/>
      <c r="L170" s="156"/>
      <c r="M170" s="161"/>
      <c r="T170" s="162"/>
      <c r="AT170" s="157" t="s">
        <v>179</v>
      </c>
      <c r="AU170" s="157" t="s">
        <v>90</v>
      </c>
      <c r="AV170" s="13" t="s">
        <v>90</v>
      </c>
      <c r="AW170" s="13" t="s">
        <v>35</v>
      </c>
      <c r="AX170" s="13" t="s">
        <v>74</v>
      </c>
      <c r="AY170" s="157" t="s">
        <v>167</v>
      </c>
    </row>
    <row r="171" spans="2:51" s="13" customFormat="1" ht="11.25">
      <c r="B171" s="156"/>
      <c r="D171" s="150" t="s">
        <v>179</v>
      </c>
      <c r="E171" s="157" t="s">
        <v>19</v>
      </c>
      <c r="F171" s="158" t="s">
        <v>1984</v>
      </c>
      <c r="H171" s="159">
        <v>15.6</v>
      </c>
      <c r="I171" s="160"/>
      <c r="L171" s="156"/>
      <c r="M171" s="161"/>
      <c r="T171" s="162"/>
      <c r="AT171" s="157" t="s">
        <v>179</v>
      </c>
      <c r="AU171" s="157" t="s">
        <v>90</v>
      </c>
      <c r="AV171" s="13" t="s">
        <v>90</v>
      </c>
      <c r="AW171" s="13" t="s">
        <v>35</v>
      </c>
      <c r="AX171" s="13" t="s">
        <v>74</v>
      </c>
      <c r="AY171" s="157" t="s">
        <v>167</v>
      </c>
    </row>
    <row r="172" spans="2:51" s="13" customFormat="1" ht="11.25">
      <c r="B172" s="156"/>
      <c r="D172" s="150" t="s">
        <v>179</v>
      </c>
      <c r="E172" s="157" t="s">
        <v>19</v>
      </c>
      <c r="F172" s="158" t="s">
        <v>1985</v>
      </c>
      <c r="H172" s="159">
        <v>13.8</v>
      </c>
      <c r="I172" s="160"/>
      <c r="L172" s="156"/>
      <c r="M172" s="161"/>
      <c r="T172" s="162"/>
      <c r="AT172" s="157" t="s">
        <v>179</v>
      </c>
      <c r="AU172" s="157" t="s">
        <v>90</v>
      </c>
      <c r="AV172" s="13" t="s">
        <v>90</v>
      </c>
      <c r="AW172" s="13" t="s">
        <v>35</v>
      </c>
      <c r="AX172" s="13" t="s">
        <v>74</v>
      </c>
      <c r="AY172" s="157" t="s">
        <v>167</v>
      </c>
    </row>
    <row r="173" spans="2:51" s="12" customFormat="1" ht="11.25">
      <c r="B173" s="149"/>
      <c r="D173" s="150" t="s">
        <v>179</v>
      </c>
      <c r="E173" s="151" t="s">
        <v>19</v>
      </c>
      <c r="F173" s="152" t="s">
        <v>1929</v>
      </c>
      <c r="H173" s="151" t="s">
        <v>19</v>
      </c>
      <c r="I173" s="153"/>
      <c r="L173" s="149"/>
      <c r="M173" s="154"/>
      <c r="T173" s="155"/>
      <c r="AT173" s="151" t="s">
        <v>179</v>
      </c>
      <c r="AU173" s="151" t="s">
        <v>90</v>
      </c>
      <c r="AV173" s="12" t="s">
        <v>82</v>
      </c>
      <c r="AW173" s="12" t="s">
        <v>35</v>
      </c>
      <c r="AX173" s="12" t="s">
        <v>74</v>
      </c>
      <c r="AY173" s="151" t="s">
        <v>167</v>
      </c>
    </row>
    <row r="174" spans="2:51" s="13" customFormat="1" ht="11.25">
      <c r="B174" s="156"/>
      <c r="D174" s="150" t="s">
        <v>179</v>
      </c>
      <c r="E174" s="157" t="s">
        <v>19</v>
      </c>
      <c r="F174" s="158" t="s">
        <v>1986</v>
      </c>
      <c r="H174" s="159">
        <v>28.16</v>
      </c>
      <c r="I174" s="160"/>
      <c r="L174" s="156"/>
      <c r="M174" s="161"/>
      <c r="T174" s="162"/>
      <c r="AT174" s="157" t="s">
        <v>179</v>
      </c>
      <c r="AU174" s="157" t="s">
        <v>90</v>
      </c>
      <c r="AV174" s="13" t="s">
        <v>90</v>
      </c>
      <c r="AW174" s="13" t="s">
        <v>35</v>
      </c>
      <c r="AX174" s="13" t="s">
        <v>74</v>
      </c>
      <c r="AY174" s="157" t="s">
        <v>167</v>
      </c>
    </row>
    <row r="175" spans="2:51" s="14" customFormat="1" ht="11.25">
      <c r="B175" s="163"/>
      <c r="D175" s="150" t="s">
        <v>179</v>
      </c>
      <c r="E175" s="164" t="s">
        <v>19</v>
      </c>
      <c r="F175" s="165" t="s">
        <v>200</v>
      </c>
      <c r="H175" s="166">
        <v>313.3400000000001</v>
      </c>
      <c r="I175" s="167"/>
      <c r="L175" s="163"/>
      <c r="M175" s="168"/>
      <c r="T175" s="169"/>
      <c r="AT175" s="164" t="s">
        <v>179</v>
      </c>
      <c r="AU175" s="164" t="s">
        <v>90</v>
      </c>
      <c r="AV175" s="14" t="s">
        <v>175</v>
      </c>
      <c r="AW175" s="14" t="s">
        <v>35</v>
      </c>
      <c r="AX175" s="14" t="s">
        <v>82</v>
      </c>
      <c r="AY175" s="164" t="s">
        <v>167</v>
      </c>
    </row>
    <row r="176" spans="2:65" s="1" customFormat="1" ht="24.2" customHeight="1">
      <c r="B176" s="33"/>
      <c r="C176" s="132" t="s">
        <v>235</v>
      </c>
      <c r="D176" s="132" t="s">
        <v>170</v>
      </c>
      <c r="E176" s="133" t="s">
        <v>1987</v>
      </c>
      <c r="F176" s="134" t="s">
        <v>1988</v>
      </c>
      <c r="G176" s="135" t="s">
        <v>173</v>
      </c>
      <c r="H176" s="136">
        <v>313.34</v>
      </c>
      <c r="I176" s="137"/>
      <c r="J176" s="138">
        <f>ROUND(I176*H176,2)</f>
        <v>0</v>
      </c>
      <c r="K176" s="134" t="s">
        <v>174</v>
      </c>
      <c r="L176" s="33"/>
      <c r="M176" s="139" t="s">
        <v>19</v>
      </c>
      <c r="N176" s="140" t="s">
        <v>46</v>
      </c>
      <c r="P176" s="141">
        <f>O176*H176</f>
        <v>0</v>
      </c>
      <c r="Q176" s="141">
        <v>0</v>
      </c>
      <c r="R176" s="141">
        <f>Q176*H176</f>
        <v>0</v>
      </c>
      <c r="S176" s="141">
        <v>0</v>
      </c>
      <c r="T176" s="142">
        <f>S176*H176</f>
        <v>0</v>
      </c>
      <c r="AR176" s="143" t="s">
        <v>175</v>
      </c>
      <c r="AT176" s="143" t="s">
        <v>170</v>
      </c>
      <c r="AU176" s="143" t="s">
        <v>90</v>
      </c>
      <c r="AY176" s="18" t="s">
        <v>167</v>
      </c>
      <c r="BE176" s="144">
        <f>IF(N176="základní",J176,0)</f>
        <v>0</v>
      </c>
      <c r="BF176" s="144">
        <f>IF(N176="snížená",J176,0)</f>
        <v>0</v>
      </c>
      <c r="BG176" s="144">
        <f>IF(N176="zákl. přenesená",J176,0)</f>
        <v>0</v>
      </c>
      <c r="BH176" s="144">
        <f>IF(N176="sníž. přenesená",J176,0)</f>
        <v>0</v>
      </c>
      <c r="BI176" s="144">
        <f>IF(N176="nulová",J176,0)</f>
        <v>0</v>
      </c>
      <c r="BJ176" s="18" t="s">
        <v>90</v>
      </c>
      <c r="BK176" s="144">
        <f>ROUND(I176*H176,2)</f>
        <v>0</v>
      </c>
      <c r="BL176" s="18" t="s">
        <v>175</v>
      </c>
      <c r="BM176" s="143" t="s">
        <v>1989</v>
      </c>
    </row>
    <row r="177" spans="2:47" s="1" customFormat="1" ht="11.25">
      <c r="B177" s="33"/>
      <c r="D177" s="145" t="s">
        <v>177</v>
      </c>
      <c r="F177" s="146" t="s">
        <v>1990</v>
      </c>
      <c r="I177" s="147"/>
      <c r="L177" s="33"/>
      <c r="M177" s="148"/>
      <c r="T177" s="54"/>
      <c r="AT177" s="18" t="s">
        <v>177</v>
      </c>
      <c r="AU177" s="18" t="s">
        <v>90</v>
      </c>
    </row>
    <row r="178" spans="2:65" s="1" customFormat="1" ht="21.75" customHeight="1">
      <c r="B178" s="33"/>
      <c r="C178" s="132" t="s">
        <v>168</v>
      </c>
      <c r="D178" s="132" t="s">
        <v>170</v>
      </c>
      <c r="E178" s="133" t="s">
        <v>1991</v>
      </c>
      <c r="F178" s="134" t="s">
        <v>1992</v>
      </c>
      <c r="G178" s="135" t="s">
        <v>218</v>
      </c>
      <c r="H178" s="136">
        <v>313.34</v>
      </c>
      <c r="I178" s="137"/>
      <c r="J178" s="138">
        <f>ROUND(I178*H178,2)</f>
        <v>0</v>
      </c>
      <c r="K178" s="134" t="s">
        <v>174</v>
      </c>
      <c r="L178" s="33"/>
      <c r="M178" s="139" t="s">
        <v>19</v>
      </c>
      <c r="N178" s="140" t="s">
        <v>46</v>
      </c>
      <c r="P178" s="141">
        <f>O178*H178</f>
        <v>0</v>
      </c>
      <c r="Q178" s="141">
        <v>0.00046</v>
      </c>
      <c r="R178" s="141">
        <f>Q178*H178</f>
        <v>0.1441364</v>
      </c>
      <c r="S178" s="141">
        <v>0</v>
      </c>
      <c r="T178" s="142">
        <f>S178*H178</f>
        <v>0</v>
      </c>
      <c r="AR178" s="143" t="s">
        <v>175</v>
      </c>
      <c r="AT178" s="143" t="s">
        <v>170</v>
      </c>
      <c r="AU178" s="143" t="s">
        <v>90</v>
      </c>
      <c r="AY178" s="18" t="s">
        <v>167</v>
      </c>
      <c r="BE178" s="144">
        <f>IF(N178="základní",J178,0)</f>
        <v>0</v>
      </c>
      <c r="BF178" s="144">
        <f>IF(N178="snížená",J178,0)</f>
        <v>0</v>
      </c>
      <c r="BG178" s="144">
        <f>IF(N178="zákl. přenesená",J178,0)</f>
        <v>0</v>
      </c>
      <c r="BH178" s="144">
        <f>IF(N178="sníž. přenesená",J178,0)</f>
        <v>0</v>
      </c>
      <c r="BI178" s="144">
        <f>IF(N178="nulová",J178,0)</f>
        <v>0</v>
      </c>
      <c r="BJ178" s="18" t="s">
        <v>90</v>
      </c>
      <c r="BK178" s="144">
        <f>ROUND(I178*H178,2)</f>
        <v>0</v>
      </c>
      <c r="BL178" s="18" t="s">
        <v>175</v>
      </c>
      <c r="BM178" s="143" t="s">
        <v>1993</v>
      </c>
    </row>
    <row r="179" spans="2:47" s="1" customFormat="1" ht="11.25">
      <c r="B179" s="33"/>
      <c r="D179" s="145" t="s">
        <v>177</v>
      </c>
      <c r="F179" s="146" t="s">
        <v>1994</v>
      </c>
      <c r="I179" s="147"/>
      <c r="L179" s="33"/>
      <c r="M179" s="148"/>
      <c r="T179" s="54"/>
      <c r="AT179" s="18" t="s">
        <v>177</v>
      </c>
      <c r="AU179" s="18" t="s">
        <v>90</v>
      </c>
    </row>
    <row r="180" spans="2:65" s="1" customFormat="1" ht="24.2" customHeight="1">
      <c r="B180" s="33"/>
      <c r="C180" s="132" t="s">
        <v>263</v>
      </c>
      <c r="D180" s="132" t="s">
        <v>170</v>
      </c>
      <c r="E180" s="133" t="s">
        <v>1995</v>
      </c>
      <c r="F180" s="134" t="s">
        <v>1996</v>
      </c>
      <c r="G180" s="135" t="s">
        <v>218</v>
      </c>
      <c r="H180" s="136">
        <v>313.34</v>
      </c>
      <c r="I180" s="137"/>
      <c r="J180" s="138">
        <f>ROUND(I180*H180,2)</f>
        <v>0</v>
      </c>
      <c r="K180" s="134" t="s">
        <v>174</v>
      </c>
      <c r="L180" s="33"/>
      <c r="M180" s="139" t="s">
        <v>19</v>
      </c>
      <c r="N180" s="140" t="s">
        <v>46</v>
      </c>
      <c r="P180" s="141">
        <f>O180*H180</f>
        <v>0</v>
      </c>
      <c r="Q180" s="141">
        <v>0</v>
      </c>
      <c r="R180" s="141">
        <f>Q180*H180</f>
        <v>0</v>
      </c>
      <c r="S180" s="141">
        <v>0</v>
      </c>
      <c r="T180" s="142">
        <f>S180*H180</f>
        <v>0</v>
      </c>
      <c r="AR180" s="143" t="s">
        <v>175</v>
      </c>
      <c r="AT180" s="143" t="s">
        <v>170</v>
      </c>
      <c r="AU180" s="143" t="s">
        <v>90</v>
      </c>
      <c r="AY180" s="18" t="s">
        <v>167</v>
      </c>
      <c r="BE180" s="144">
        <f>IF(N180="základní",J180,0)</f>
        <v>0</v>
      </c>
      <c r="BF180" s="144">
        <f>IF(N180="snížená",J180,0)</f>
        <v>0</v>
      </c>
      <c r="BG180" s="144">
        <f>IF(N180="zákl. přenesená",J180,0)</f>
        <v>0</v>
      </c>
      <c r="BH180" s="144">
        <f>IF(N180="sníž. přenesená",J180,0)</f>
        <v>0</v>
      </c>
      <c r="BI180" s="144">
        <f>IF(N180="nulová",J180,0)</f>
        <v>0</v>
      </c>
      <c r="BJ180" s="18" t="s">
        <v>90</v>
      </c>
      <c r="BK180" s="144">
        <f>ROUND(I180*H180,2)</f>
        <v>0</v>
      </c>
      <c r="BL180" s="18" t="s">
        <v>175</v>
      </c>
      <c r="BM180" s="143" t="s">
        <v>1997</v>
      </c>
    </row>
    <row r="181" spans="2:47" s="1" customFormat="1" ht="11.25">
      <c r="B181" s="33"/>
      <c r="D181" s="145" t="s">
        <v>177</v>
      </c>
      <c r="F181" s="146" t="s">
        <v>1998</v>
      </c>
      <c r="I181" s="147"/>
      <c r="L181" s="33"/>
      <c r="M181" s="148"/>
      <c r="T181" s="54"/>
      <c r="AT181" s="18" t="s">
        <v>177</v>
      </c>
      <c r="AU181" s="18" t="s">
        <v>90</v>
      </c>
    </row>
    <row r="182" spans="2:65" s="1" customFormat="1" ht="24.2" customHeight="1">
      <c r="B182" s="33"/>
      <c r="C182" s="132" t="s">
        <v>275</v>
      </c>
      <c r="D182" s="132" t="s">
        <v>170</v>
      </c>
      <c r="E182" s="133" t="s">
        <v>1999</v>
      </c>
      <c r="F182" s="134" t="s">
        <v>2000</v>
      </c>
      <c r="G182" s="135" t="s">
        <v>218</v>
      </c>
      <c r="H182" s="136">
        <v>452.139</v>
      </c>
      <c r="I182" s="137"/>
      <c r="J182" s="138">
        <f>ROUND(I182*H182,2)</f>
        <v>0</v>
      </c>
      <c r="K182" s="134" t="s">
        <v>174</v>
      </c>
      <c r="L182" s="33"/>
      <c r="M182" s="139" t="s">
        <v>19</v>
      </c>
      <c r="N182" s="140" t="s">
        <v>46</v>
      </c>
      <c r="P182" s="141">
        <f>O182*H182</f>
        <v>0</v>
      </c>
      <c r="Q182" s="141">
        <v>0</v>
      </c>
      <c r="R182" s="141">
        <f>Q182*H182</f>
        <v>0</v>
      </c>
      <c r="S182" s="141">
        <v>0</v>
      </c>
      <c r="T182" s="142">
        <f>S182*H182</f>
        <v>0</v>
      </c>
      <c r="AR182" s="143" t="s">
        <v>175</v>
      </c>
      <c r="AT182" s="143" t="s">
        <v>170</v>
      </c>
      <c r="AU182" s="143" t="s">
        <v>90</v>
      </c>
      <c r="AY182" s="18" t="s">
        <v>167</v>
      </c>
      <c r="BE182" s="144">
        <f>IF(N182="základní",J182,0)</f>
        <v>0</v>
      </c>
      <c r="BF182" s="144">
        <f>IF(N182="snížená",J182,0)</f>
        <v>0</v>
      </c>
      <c r="BG182" s="144">
        <f>IF(N182="zákl. přenesená",J182,0)</f>
        <v>0</v>
      </c>
      <c r="BH182" s="144">
        <f>IF(N182="sníž. přenesená",J182,0)</f>
        <v>0</v>
      </c>
      <c r="BI182" s="144">
        <f>IF(N182="nulová",J182,0)</f>
        <v>0</v>
      </c>
      <c r="BJ182" s="18" t="s">
        <v>90</v>
      </c>
      <c r="BK182" s="144">
        <f>ROUND(I182*H182,2)</f>
        <v>0</v>
      </c>
      <c r="BL182" s="18" t="s">
        <v>175</v>
      </c>
      <c r="BM182" s="143" t="s">
        <v>2001</v>
      </c>
    </row>
    <row r="183" spans="2:47" s="1" customFormat="1" ht="11.25">
      <c r="B183" s="33"/>
      <c r="D183" s="145" t="s">
        <v>177</v>
      </c>
      <c r="F183" s="146" t="s">
        <v>2002</v>
      </c>
      <c r="I183" s="147"/>
      <c r="L183" s="33"/>
      <c r="M183" s="148"/>
      <c r="T183" s="54"/>
      <c r="AT183" s="18" t="s">
        <v>177</v>
      </c>
      <c r="AU183" s="18" t="s">
        <v>90</v>
      </c>
    </row>
    <row r="184" spans="2:51" s="13" customFormat="1" ht="11.25">
      <c r="B184" s="156"/>
      <c r="D184" s="150" t="s">
        <v>179</v>
      </c>
      <c r="E184" s="157" t="s">
        <v>19</v>
      </c>
      <c r="F184" s="158" t="s">
        <v>2003</v>
      </c>
      <c r="H184" s="159">
        <v>53.364</v>
      </c>
      <c r="I184" s="160"/>
      <c r="L184" s="156"/>
      <c r="M184" s="161"/>
      <c r="T184" s="162"/>
      <c r="AT184" s="157" t="s">
        <v>179</v>
      </c>
      <c r="AU184" s="157" t="s">
        <v>90</v>
      </c>
      <c r="AV184" s="13" t="s">
        <v>90</v>
      </c>
      <c r="AW184" s="13" t="s">
        <v>35</v>
      </c>
      <c r="AX184" s="13" t="s">
        <v>74</v>
      </c>
      <c r="AY184" s="157" t="s">
        <v>167</v>
      </c>
    </row>
    <row r="185" spans="2:51" s="13" customFormat="1" ht="11.25">
      <c r="B185" s="156"/>
      <c r="D185" s="150" t="s">
        <v>179</v>
      </c>
      <c r="E185" s="157" t="s">
        <v>19</v>
      </c>
      <c r="F185" s="158" t="s">
        <v>2004</v>
      </c>
      <c r="H185" s="159">
        <v>398.775</v>
      </c>
      <c r="I185" s="160"/>
      <c r="L185" s="156"/>
      <c r="M185" s="161"/>
      <c r="T185" s="162"/>
      <c r="AT185" s="157" t="s">
        <v>179</v>
      </c>
      <c r="AU185" s="157" t="s">
        <v>90</v>
      </c>
      <c r="AV185" s="13" t="s">
        <v>90</v>
      </c>
      <c r="AW185" s="13" t="s">
        <v>35</v>
      </c>
      <c r="AX185" s="13" t="s">
        <v>74</v>
      </c>
      <c r="AY185" s="157" t="s">
        <v>167</v>
      </c>
    </row>
    <row r="186" spans="2:51" s="14" customFormat="1" ht="11.25">
      <c r="B186" s="163"/>
      <c r="D186" s="150" t="s">
        <v>179</v>
      </c>
      <c r="E186" s="164" t="s">
        <v>19</v>
      </c>
      <c r="F186" s="165" t="s">
        <v>200</v>
      </c>
      <c r="H186" s="166">
        <v>452.139</v>
      </c>
      <c r="I186" s="167"/>
      <c r="L186" s="163"/>
      <c r="M186" s="168"/>
      <c r="T186" s="169"/>
      <c r="AT186" s="164" t="s">
        <v>179</v>
      </c>
      <c r="AU186" s="164" t="s">
        <v>90</v>
      </c>
      <c r="AV186" s="14" t="s">
        <v>175</v>
      </c>
      <c r="AW186" s="14" t="s">
        <v>35</v>
      </c>
      <c r="AX186" s="14" t="s">
        <v>82</v>
      </c>
      <c r="AY186" s="164" t="s">
        <v>167</v>
      </c>
    </row>
    <row r="187" spans="2:65" s="1" customFormat="1" ht="24.2" customHeight="1">
      <c r="B187" s="33"/>
      <c r="C187" s="132" t="s">
        <v>285</v>
      </c>
      <c r="D187" s="132" t="s">
        <v>170</v>
      </c>
      <c r="E187" s="133" t="s">
        <v>2005</v>
      </c>
      <c r="F187" s="134" t="s">
        <v>2006</v>
      </c>
      <c r="G187" s="135" t="s">
        <v>218</v>
      </c>
      <c r="H187" s="136">
        <v>398.775</v>
      </c>
      <c r="I187" s="137"/>
      <c r="J187" s="138">
        <f>ROUND(I187*H187,2)</f>
        <v>0</v>
      </c>
      <c r="K187" s="134" t="s">
        <v>174</v>
      </c>
      <c r="L187" s="33"/>
      <c r="M187" s="139" t="s">
        <v>19</v>
      </c>
      <c r="N187" s="140" t="s">
        <v>46</v>
      </c>
      <c r="P187" s="141">
        <f>O187*H187</f>
        <v>0</v>
      </c>
      <c r="Q187" s="141">
        <v>0</v>
      </c>
      <c r="R187" s="141">
        <f>Q187*H187</f>
        <v>0</v>
      </c>
      <c r="S187" s="141">
        <v>0</v>
      </c>
      <c r="T187" s="142">
        <f>S187*H187</f>
        <v>0</v>
      </c>
      <c r="AR187" s="143" t="s">
        <v>175</v>
      </c>
      <c r="AT187" s="143" t="s">
        <v>170</v>
      </c>
      <c r="AU187" s="143" t="s">
        <v>90</v>
      </c>
      <c r="AY187" s="18" t="s">
        <v>167</v>
      </c>
      <c r="BE187" s="144">
        <f>IF(N187="základní",J187,0)</f>
        <v>0</v>
      </c>
      <c r="BF187" s="144">
        <f>IF(N187="snížená",J187,0)</f>
        <v>0</v>
      </c>
      <c r="BG187" s="144">
        <f>IF(N187="zákl. přenesená",J187,0)</f>
        <v>0</v>
      </c>
      <c r="BH187" s="144">
        <f>IF(N187="sníž. přenesená",J187,0)</f>
        <v>0</v>
      </c>
      <c r="BI187" s="144">
        <f>IF(N187="nulová",J187,0)</f>
        <v>0</v>
      </c>
      <c r="BJ187" s="18" t="s">
        <v>90</v>
      </c>
      <c r="BK187" s="144">
        <f>ROUND(I187*H187,2)</f>
        <v>0</v>
      </c>
      <c r="BL187" s="18" t="s">
        <v>175</v>
      </c>
      <c r="BM187" s="143" t="s">
        <v>2007</v>
      </c>
    </row>
    <row r="188" spans="2:47" s="1" customFormat="1" ht="11.25">
      <c r="B188" s="33"/>
      <c r="D188" s="145" t="s">
        <v>177</v>
      </c>
      <c r="F188" s="146" t="s">
        <v>2008</v>
      </c>
      <c r="I188" s="147"/>
      <c r="L188" s="33"/>
      <c r="M188" s="148"/>
      <c r="T188" s="54"/>
      <c r="AT188" s="18" t="s">
        <v>177</v>
      </c>
      <c r="AU188" s="18" t="s">
        <v>90</v>
      </c>
    </row>
    <row r="189" spans="2:51" s="12" customFormat="1" ht="11.25">
      <c r="B189" s="149"/>
      <c r="D189" s="150" t="s">
        <v>179</v>
      </c>
      <c r="E189" s="151" t="s">
        <v>19</v>
      </c>
      <c r="F189" s="152" t="s">
        <v>1920</v>
      </c>
      <c r="H189" s="151" t="s">
        <v>19</v>
      </c>
      <c r="I189" s="153"/>
      <c r="L189" s="149"/>
      <c r="M189" s="154"/>
      <c r="T189" s="155"/>
      <c r="AT189" s="151" t="s">
        <v>179</v>
      </c>
      <c r="AU189" s="151" t="s">
        <v>90</v>
      </c>
      <c r="AV189" s="12" t="s">
        <v>82</v>
      </c>
      <c r="AW189" s="12" t="s">
        <v>35</v>
      </c>
      <c r="AX189" s="12" t="s">
        <v>74</v>
      </c>
      <c r="AY189" s="151" t="s">
        <v>167</v>
      </c>
    </row>
    <row r="190" spans="2:51" s="13" customFormat="1" ht="11.25">
      <c r="B190" s="156"/>
      <c r="D190" s="150" t="s">
        <v>179</v>
      </c>
      <c r="E190" s="157" t="s">
        <v>19</v>
      </c>
      <c r="F190" s="158" t="s">
        <v>1922</v>
      </c>
      <c r="H190" s="159">
        <v>6.416</v>
      </c>
      <c r="I190" s="160"/>
      <c r="L190" s="156"/>
      <c r="M190" s="161"/>
      <c r="T190" s="162"/>
      <c r="AT190" s="157" t="s">
        <v>179</v>
      </c>
      <c r="AU190" s="157" t="s">
        <v>90</v>
      </c>
      <c r="AV190" s="13" t="s">
        <v>90</v>
      </c>
      <c r="AW190" s="13" t="s">
        <v>35</v>
      </c>
      <c r="AX190" s="13" t="s">
        <v>74</v>
      </c>
      <c r="AY190" s="157" t="s">
        <v>167</v>
      </c>
    </row>
    <row r="191" spans="2:51" s="12" customFormat="1" ht="11.25">
      <c r="B191" s="149"/>
      <c r="D191" s="150" t="s">
        <v>179</v>
      </c>
      <c r="E191" s="151" t="s">
        <v>19</v>
      </c>
      <c r="F191" s="152" t="s">
        <v>2009</v>
      </c>
      <c r="H191" s="151" t="s">
        <v>19</v>
      </c>
      <c r="I191" s="153"/>
      <c r="L191" s="149"/>
      <c r="M191" s="154"/>
      <c r="T191" s="155"/>
      <c r="AT191" s="151" t="s">
        <v>179</v>
      </c>
      <c r="AU191" s="151" t="s">
        <v>90</v>
      </c>
      <c r="AV191" s="12" t="s">
        <v>82</v>
      </c>
      <c r="AW191" s="12" t="s">
        <v>35</v>
      </c>
      <c r="AX191" s="12" t="s">
        <v>74</v>
      </c>
      <c r="AY191" s="151" t="s">
        <v>167</v>
      </c>
    </row>
    <row r="192" spans="2:51" s="13" customFormat="1" ht="11.25">
      <c r="B192" s="156"/>
      <c r="D192" s="150" t="s">
        <v>179</v>
      </c>
      <c r="E192" s="157" t="s">
        <v>19</v>
      </c>
      <c r="F192" s="158" t="s">
        <v>1928</v>
      </c>
      <c r="H192" s="159">
        <v>74.474</v>
      </c>
      <c r="I192" s="160"/>
      <c r="L192" s="156"/>
      <c r="M192" s="161"/>
      <c r="T192" s="162"/>
      <c r="AT192" s="157" t="s">
        <v>179</v>
      </c>
      <c r="AU192" s="157" t="s">
        <v>90</v>
      </c>
      <c r="AV192" s="13" t="s">
        <v>90</v>
      </c>
      <c r="AW192" s="13" t="s">
        <v>35</v>
      </c>
      <c r="AX192" s="13" t="s">
        <v>74</v>
      </c>
      <c r="AY192" s="157" t="s">
        <v>167</v>
      </c>
    </row>
    <row r="193" spans="2:51" s="13" customFormat="1" ht="11.25">
      <c r="B193" s="156"/>
      <c r="D193" s="150" t="s">
        <v>179</v>
      </c>
      <c r="E193" s="157" t="s">
        <v>19</v>
      </c>
      <c r="F193" s="158" t="s">
        <v>2010</v>
      </c>
      <c r="H193" s="159">
        <v>-9.192</v>
      </c>
      <c r="I193" s="160"/>
      <c r="L193" s="156"/>
      <c r="M193" s="161"/>
      <c r="T193" s="162"/>
      <c r="AT193" s="157" t="s">
        <v>179</v>
      </c>
      <c r="AU193" s="157" t="s">
        <v>90</v>
      </c>
      <c r="AV193" s="13" t="s">
        <v>90</v>
      </c>
      <c r="AW193" s="13" t="s">
        <v>35</v>
      </c>
      <c r="AX193" s="13" t="s">
        <v>74</v>
      </c>
      <c r="AY193" s="157" t="s">
        <v>167</v>
      </c>
    </row>
    <row r="194" spans="2:51" s="12" customFormat="1" ht="11.25">
      <c r="B194" s="149"/>
      <c r="D194" s="150" t="s">
        <v>179</v>
      </c>
      <c r="E194" s="151" t="s">
        <v>19</v>
      </c>
      <c r="F194" s="152" t="s">
        <v>2011</v>
      </c>
      <c r="H194" s="151" t="s">
        <v>19</v>
      </c>
      <c r="I194" s="153"/>
      <c r="L194" s="149"/>
      <c r="M194" s="154"/>
      <c r="T194" s="155"/>
      <c r="AT194" s="151" t="s">
        <v>179</v>
      </c>
      <c r="AU194" s="151" t="s">
        <v>90</v>
      </c>
      <c r="AV194" s="12" t="s">
        <v>82</v>
      </c>
      <c r="AW194" s="12" t="s">
        <v>35</v>
      </c>
      <c r="AX194" s="12" t="s">
        <v>74</v>
      </c>
      <c r="AY194" s="151" t="s">
        <v>167</v>
      </c>
    </row>
    <row r="195" spans="2:51" s="13" customFormat="1" ht="11.25">
      <c r="B195" s="156"/>
      <c r="D195" s="150" t="s">
        <v>179</v>
      </c>
      <c r="E195" s="157" t="s">
        <v>19</v>
      </c>
      <c r="F195" s="158" t="s">
        <v>1946</v>
      </c>
      <c r="H195" s="159">
        <v>31.218</v>
      </c>
      <c r="I195" s="160"/>
      <c r="L195" s="156"/>
      <c r="M195" s="161"/>
      <c r="T195" s="162"/>
      <c r="AT195" s="157" t="s">
        <v>179</v>
      </c>
      <c r="AU195" s="157" t="s">
        <v>90</v>
      </c>
      <c r="AV195" s="13" t="s">
        <v>90</v>
      </c>
      <c r="AW195" s="13" t="s">
        <v>35</v>
      </c>
      <c r="AX195" s="13" t="s">
        <v>74</v>
      </c>
      <c r="AY195" s="157" t="s">
        <v>167</v>
      </c>
    </row>
    <row r="196" spans="2:51" s="13" customFormat="1" ht="11.25">
      <c r="B196" s="156"/>
      <c r="D196" s="150" t="s">
        <v>179</v>
      </c>
      <c r="E196" s="157" t="s">
        <v>19</v>
      </c>
      <c r="F196" s="158" t="s">
        <v>2012</v>
      </c>
      <c r="H196" s="159">
        <v>-2.726</v>
      </c>
      <c r="I196" s="160"/>
      <c r="L196" s="156"/>
      <c r="M196" s="161"/>
      <c r="T196" s="162"/>
      <c r="AT196" s="157" t="s">
        <v>179</v>
      </c>
      <c r="AU196" s="157" t="s">
        <v>90</v>
      </c>
      <c r="AV196" s="13" t="s">
        <v>90</v>
      </c>
      <c r="AW196" s="13" t="s">
        <v>35</v>
      </c>
      <c r="AX196" s="13" t="s">
        <v>74</v>
      </c>
      <c r="AY196" s="157" t="s">
        <v>167</v>
      </c>
    </row>
    <row r="197" spans="2:51" s="12" customFormat="1" ht="11.25">
      <c r="B197" s="149"/>
      <c r="D197" s="150" t="s">
        <v>179</v>
      </c>
      <c r="E197" s="151" t="s">
        <v>19</v>
      </c>
      <c r="F197" s="152" t="s">
        <v>2013</v>
      </c>
      <c r="H197" s="151" t="s">
        <v>19</v>
      </c>
      <c r="I197" s="153"/>
      <c r="L197" s="149"/>
      <c r="M197" s="154"/>
      <c r="T197" s="155"/>
      <c r="AT197" s="151" t="s">
        <v>179</v>
      </c>
      <c r="AU197" s="151" t="s">
        <v>90</v>
      </c>
      <c r="AV197" s="12" t="s">
        <v>82</v>
      </c>
      <c r="AW197" s="12" t="s">
        <v>35</v>
      </c>
      <c r="AX197" s="12" t="s">
        <v>74</v>
      </c>
      <c r="AY197" s="151" t="s">
        <v>167</v>
      </c>
    </row>
    <row r="198" spans="2:51" s="13" customFormat="1" ht="11.25">
      <c r="B198" s="156"/>
      <c r="D198" s="150" t="s">
        <v>179</v>
      </c>
      <c r="E198" s="157" t="s">
        <v>19</v>
      </c>
      <c r="F198" s="158" t="s">
        <v>1952</v>
      </c>
      <c r="H198" s="159">
        <v>29.592</v>
      </c>
      <c r="I198" s="160"/>
      <c r="L198" s="156"/>
      <c r="M198" s="161"/>
      <c r="T198" s="162"/>
      <c r="AT198" s="157" t="s">
        <v>179</v>
      </c>
      <c r="AU198" s="157" t="s">
        <v>90</v>
      </c>
      <c r="AV198" s="13" t="s">
        <v>90</v>
      </c>
      <c r="AW198" s="13" t="s">
        <v>35</v>
      </c>
      <c r="AX198" s="13" t="s">
        <v>74</v>
      </c>
      <c r="AY198" s="157" t="s">
        <v>167</v>
      </c>
    </row>
    <row r="199" spans="2:51" s="13" customFormat="1" ht="11.25">
      <c r="B199" s="156"/>
      <c r="D199" s="150" t="s">
        <v>179</v>
      </c>
      <c r="E199" s="157" t="s">
        <v>19</v>
      </c>
      <c r="F199" s="158" t="s">
        <v>1953</v>
      </c>
      <c r="H199" s="159">
        <v>32.4</v>
      </c>
      <c r="I199" s="160"/>
      <c r="L199" s="156"/>
      <c r="M199" s="161"/>
      <c r="T199" s="162"/>
      <c r="AT199" s="157" t="s">
        <v>179</v>
      </c>
      <c r="AU199" s="157" t="s">
        <v>90</v>
      </c>
      <c r="AV199" s="13" t="s">
        <v>90</v>
      </c>
      <c r="AW199" s="13" t="s">
        <v>35</v>
      </c>
      <c r="AX199" s="13" t="s">
        <v>74</v>
      </c>
      <c r="AY199" s="157" t="s">
        <v>167</v>
      </c>
    </row>
    <row r="200" spans="2:51" s="13" customFormat="1" ht="11.25">
      <c r="B200" s="156"/>
      <c r="D200" s="150" t="s">
        <v>179</v>
      </c>
      <c r="E200" s="157" t="s">
        <v>19</v>
      </c>
      <c r="F200" s="158" t="s">
        <v>1954</v>
      </c>
      <c r="H200" s="159">
        <v>18.24</v>
      </c>
      <c r="I200" s="160"/>
      <c r="L200" s="156"/>
      <c r="M200" s="161"/>
      <c r="T200" s="162"/>
      <c r="AT200" s="157" t="s">
        <v>179</v>
      </c>
      <c r="AU200" s="157" t="s">
        <v>90</v>
      </c>
      <c r="AV200" s="13" t="s">
        <v>90</v>
      </c>
      <c r="AW200" s="13" t="s">
        <v>35</v>
      </c>
      <c r="AX200" s="13" t="s">
        <v>74</v>
      </c>
      <c r="AY200" s="157" t="s">
        <v>167</v>
      </c>
    </row>
    <row r="201" spans="2:51" s="13" customFormat="1" ht="11.25">
      <c r="B201" s="156"/>
      <c r="D201" s="150" t="s">
        <v>179</v>
      </c>
      <c r="E201" s="157" t="s">
        <v>19</v>
      </c>
      <c r="F201" s="158" t="s">
        <v>1955</v>
      </c>
      <c r="H201" s="159">
        <v>11.22</v>
      </c>
      <c r="I201" s="160"/>
      <c r="L201" s="156"/>
      <c r="M201" s="161"/>
      <c r="T201" s="162"/>
      <c r="AT201" s="157" t="s">
        <v>179</v>
      </c>
      <c r="AU201" s="157" t="s">
        <v>90</v>
      </c>
      <c r="AV201" s="13" t="s">
        <v>90</v>
      </c>
      <c r="AW201" s="13" t="s">
        <v>35</v>
      </c>
      <c r="AX201" s="13" t="s">
        <v>74</v>
      </c>
      <c r="AY201" s="157" t="s">
        <v>167</v>
      </c>
    </row>
    <row r="202" spans="2:51" s="13" customFormat="1" ht="11.25">
      <c r="B202" s="156"/>
      <c r="D202" s="150" t="s">
        <v>179</v>
      </c>
      <c r="E202" s="157" t="s">
        <v>19</v>
      </c>
      <c r="F202" s="158" t="s">
        <v>2014</v>
      </c>
      <c r="H202" s="159">
        <v>-1.28</v>
      </c>
      <c r="I202" s="160"/>
      <c r="L202" s="156"/>
      <c r="M202" s="161"/>
      <c r="T202" s="162"/>
      <c r="AT202" s="157" t="s">
        <v>179</v>
      </c>
      <c r="AU202" s="157" t="s">
        <v>90</v>
      </c>
      <c r="AV202" s="13" t="s">
        <v>90</v>
      </c>
      <c r="AW202" s="13" t="s">
        <v>35</v>
      </c>
      <c r="AX202" s="13" t="s">
        <v>74</v>
      </c>
      <c r="AY202" s="157" t="s">
        <v>167</v>
      </c>
    </row>
    <row r="203" spans="2:51" s="13" customFormat="1" ht="11.25">
      <c r="B203" s="156"/>
      <c r="D203" s="150" t="s">
        <v>179</v>
      </c>
      <c r="E203" s="157" t="s">
        <v>19</v>
      </c>
      <c r="F203" s="158" t="s">
        <v>2015</v>
      </c>
      <c r="H203" s="159">
        <v>-0.888</v>
      </c>
      <c r="I203" s="160"/>
      <c r="L203" s="156"/>
      <c r="M203" s="161"/>
      <c r="T203" s="162"/>
      <c r="AT203" s="157" t="s">
        <v>179</v>
      </c>
      <c r="AU203" s="157" t="s">
        <v>90</v>
      </c>
      <c r="AV203" s="13" t="s">
        <v>90</v>
      </c>
      <c r="AW203" s="13" t="s">
        <v>35</v>
      </c>
      <c r="AX203" s="13" t="s">
        <v>74</v>
      </c>
      <c r="AY203" s="157" t="s">
        <v>167</v>
      </c>
    </row>
    <row r="204" spans="2:51" s="12" customFormat="1" ht="11.25">
      <c r="B204" s="149"/>
      <c r="D204" s="150" t="s">
        <v>179</v>
      </c>
      <c r="E204" s="151" t="s">
        <v>19</v>
      </c>
      <c r="F204" s="152" t="s">
        <v>1965</v>
      </c>
      <c r="H204" s="151" t="s">
        <v>19</v>
      </c>
      <c r="I204" s="153"/>
      <c r="L204" s="149"/>
      <c r="M204" s="154"/>
      <c r="T204" s="155"/>
      <c r="AT204" s="151" t="s">
        <v>179</v>
      </c>
      <c r="AU204" s="151" t="s">
        <v>90</v>
      </c>
      <c r="AV204" s="12" t="s">
        <v>82</v>
      </c>
      <c r="AW204" s="12" t="s">
        <v>35</v>
      </c>
      <c r="AX204" s="12" t="s">
        <v>74</v>
      </c>
      <c r="AY204" s="151" t="s">
        <v>167</v>
      </c>
    </row>
    <row r="205" spans="2:51" s="13" customFormat="1" ht="11.25">
      <c r="B205" s="156"/>
      <c r="D205" s="150" t="s">
        <v>179</v>
      </c>
      <c r="E205" s="157" t="s">
        <v>19</v>
      </c>
      <c r="F205" s="158" t="s">
        <v>1966</v>
      </c>
      <c r="H205" s="159">
        <v>26.88</v>
      </c>
      <c r="I205" s="160"/>
      <c r="L205" s="156"/>
      <c r="M205" s="161"/>
      <c r="T205" s="162"/>
      <c r="AT205" s="157" t="s">
        <v>179</v>
      </c>
      <c r="AU205" s="157" t="s">
        <v>90</v>
      </c>
      <c r="AV205" s="13" t="s">
        <v>90</v>
      </c>
      <c r="AW205" s="13" t="s">
        <v>35</v>
      </c>
      <c r="AX205" s="13" t="s">
        <v>74</v>
      </c>
      <c r="AY205" s="157" t="s">
        <v>167</v>
      </c>
    </row>
    <row r="206" spans="2:51" s="13" customFormat="1" ht="11.25">
      <c r="B206" s="156"/>
      <c r="D206" s="150" t="s">
        <v>179</v>
      </c>
      <c r="E206" s="157" t="s">
        <v>19</v>
      </c>
      <c r="F206" s="158" t="s">
        <v>1967</v>
      </c>
      <c r="H206" s="159">
        <v>46.08</v>
      </c>
      <c r="I206" s="160"/>
      <c r="L206" s="156"/>
      <c r="M206" s="161"/>
      <c r="T206" s="162"/>
      <c r="AT206" s="157" t="s">
        <v>179</v>
      </c>
      <c r="AU206" s="157" t="s">
        <v>90</v>
      </c>
      <c r="AV206" s="13" t="s">
        <v>90</v>
      </c>
      <c r="AW206" s="13" t="s">
        <v>35</v>
      </c>
      <c r="AX206" s="13" t="s">
        <v>74</v>
      </c>
      <c r="AY206" s="157" t="s">
        <v>167</v>
      </c>
    </row>
    <row r="207" spans="2:51" s="13" customFormat="1" ht="11.25">
      <c r="B207" s="156"/>
      <c r="D207" s="150" t="s">
        <v>179</v>
      </c>
      <c r="E207" s="157" t="s">
        <v>19</v>
      </c>
      <c r="F207" s="158" t="s">
        <v>2016</v>
      </c>
      <c r="H207" s="159">
        <v>-2.048</v>
      </c>
      <c r="I207" s="160"/>
      <c r="L207" s="156"/>
      <c r="M207" s="161"/>
      <c r="T207" s="162"/>
      <c r="AT207" s="157" t="s">
        <v>179</v>
      </c>
      <c r="AU207" s="157" t="s">
        <v>90</v>
      </c>
      <c r="AV207" s="13" t="s">
        <v>90</v>
      </c>
      <c r="AW207" s="13" t="s">
        <v>35</v>
      </c>
      <c r="AX207" s="13" t="s">
        <v>74</v>
      </c>
      <c r="AY207" s="157" t="s">
        <v>167</v>
      </c>
    </row>
    <row r="208" spans="2:51" s="13" customFormat="1" ht="11.25">
      <c r="B208" s="156"/>
      <c r="D208" s="150" t="s">
        <v>179</v>
      </c>
      <c r="E208" s="157" t="s">
        <v>19</v>
      </c>
      <c r="F208" s="158" t="s">
        <v>1968</v>
      </c>
      <c r="H208" s="159">
        <v>17.856</v>
      </c>
      <c r="I208" s="160"/>
      <c r="L208" s="156"/>
      <c r="M208" s="161"/>
      <c r="T208" s="162"/>
      <c r="AT208" s="157" t="s">
        <v>179</v>
      </c>
      <c r="AU208" s="157" t="s">
        <v>90</v>
      </c>
      <c r="AV208" s="13" t="s">
        <v>90</v>
      </c>
      <c r="AW208" s="13" t="s">
        <v>35</v>
      </c>
      <c r="AX208" s="13" t="s">
        <v>74</v>
      </c>
      <c r="AY208" s="157" t="s">
        <v>167</v>
      </c>
    </row>
    <row r="209" spans="2:51" s="13" customFormat="1" ht="11.25">
      <c r="B209" s="156"/>
      <c r="D209" s="150" t="s">
        <v>179</v>
      </c>
      <c r="E209" s="157" t="s">
        <v>19</v>
      </c>
      <c r="F209" s="158" t="s">
        <v>1969</v>
      </c>
      <c r="H209" s="159">
        <v>32.736</v>
      </c>
      <c r="I209" s="160"/>
      <c r="L209" s="156"/>
      <c r="M209" s="161"/>
      <c r="T209" s="162"/>
      <c r="AT209" s="157" t="s">
        <v>179</v>
      </c>
      <c r="AU209" s="157" t="s">
        <v>90</v>
      </c>
      <c r="AV209" s="13" t="s">
        <v>90</v>
      </c>
      <c r="AW209" s="13" t="s">
        <v>35</v>
      </c>
      <c r="AX209" s="13" t="s">
        <v>74</v>
      </c>
      <c r="AY209" s="157" t="s">
        <v>167</v>
      </c>
    </row>
    <row r="210" spans="2:51" s="13" customFormat="1" ht="11.25">
      <c r="B210" s="156"/>
      <c r="D210" s="150" t="s">
        <v>179</v>
      </c>
      <c r="E210" s="157" t="s">
        <v>19</v>
      </c>
      <c r="F210" s="158" t="s">
        <v>1970</v>
      </c>
      <c r="H210" s="159">
        <v>10.416</v>
      </c>
      <c r="I210" s="160"/>
      <c r="L210" s="156"/>
      <c r="M210" s="161"/>
      <c r="T210" s="162"/>
      <c r="AT210" s="157" t="s">
        <v>179</v>
      </c>
      <c r="AU210" s="157" t="s">
        <v>90</v>
      </c>
      <c r="AV210" s="13" t="s">
        <v>90</v>
      </c>
      <c r="AW210" s="13" t="s">
        <v>35</v>
      </c>
      <c r="AX210" s="13" t="s">
        <v>74</v>
      </c>
      <c r="AY210" s="157" t="s">
        <v>167</v>
      </c>
    </row>
    <row r="211" spans="2:51" s="13" customFormat="1" ht="11.25">
      <c r="B211" s="156"/>
      <c r="D211" s="150" t="s">
        <v>179</v>
      </c>
      <c r="E211" s="157" t="s">
        <v>19</v>
      </c>
      <c r="F211" s="158" t="s">
        <v>1971</v>
      </c>
      <c r="H211" s="159">
        <v>16.368</v>
      </c>
      <c r="I211" s="160"/>
      <c r="L211" s="156"/>
      <c r="M211" s="161"/>
      <c r="T211" s="162"/>
      <c r="AT211" s="157" t="s">
        <v>179</v>
      </c>
      <c r="AU211" s="157" t="s">
        <v>90</v>
      </c>
      <c r="AV211" s="13" t="s">
        <v>90</v>
      </c>
      <c r="AW211" s="13" t="s">
        <v>35</v>
      </c>
      <c r="AX211" s="13" t="s">
        <v>74</v>
      </c>
      <c r="AY211" s="157" t="s">
        <v>167</v>
      </c>
    </row>
    <row r="212" spans="2:51" s="13" customFormat="1" ht="11.25">
      <c r="B212" s="156"/>
      <c r="D212" s="150" t="s">
        <v>179</v>
      </c>
      <c r="E212" s="157" t="s">
        <v>19</v>
      </c>
      <c r="F212" s="158" t="s">
        <v>2017</v>
      </c>
      <c r="H212" s="159">
        <v>-2.976</v>
      </c>
      <c r="I212" s="160"/>
      <c r="L212" s="156"/>
      <c r="M212" s="161"/>
      <c r="T212" s="162"/>
      <c r="AT212" s="157" t="s">
        <v>179</v>
      </c>
      <c r="AU212" s="157" t="s">
        <v>90</v>
      </c>
      <c r="AV212" s="13" t="s">
        <v>90</v>
      </c>
      <c r="AW212" s="13" t="s">
        <v>35</v>
      </c>
      <c r="AX212" s="13" t="s">
        <v>74</v>
      </c>
      <c r="AY212" s="157" t="s">
        <v>167</v>
      </c>
    </row>
    <row r="213" spans="2:51" s="12" customFormat="1" ht="11.25">
      <c r="B213" s="149"/>
      <c r="D213" s="150" t="s">
        <v>179</v>
      </c>
      <c r="E213" s="151" t="s">
        <v>19</v>
      </c>
      <c r="F213" s="152" t="s">
        <v>1929</v>
      </c>
      <c r="H213" s="151" t="s">
        <v>19</v>
      </c>
      <c r="I213" s="153"/>
      <c r="L213" s="149"/>
      <c r="M213" s="154"/>
      <c r="T213" s="155"/>
      <c r="AT213" s="151" t="s">
        <v>179</v>
      </c>
      <c r="AU213" s="151" t="s">
        <v>90</v>
      </c>
      <c r="AV213" s="12" t="s">
        <v>82</v>
      </c>
      <c r="AW213" s="12" t="s">
        <v>35</v>
      </c>
      <c r="AX213" s="12" t="s">
        <v>74</v>
      </c>
      <c r="AY213" s="151" t="s">
        <v>167</v>
      </c>
    </row>
    <row r="214" spans="2:51" s="13" customFormat="1" ht="11.25">
      <c r="B214" s="156"/>
      <c r="D214" s="150" t="s">
        <v>179</v>
      </c>
      <c r="E214" s="157" t="s">
        <v>19</v>
      </c>
      <c r="F214" s="158" t="s">
        <v>1930</v>
      </c>
      <c r="H214" s="159">
        <v>74.624</v>
      </c>
      <c r="I214" s="160"/>
      <c r="L214" s="156"/>
      <c r="M214" s="161"/>
      <c r="T214" s="162"/>
      <c r="AT214" s="157" t="s">
        <v>179</v>
      </c>
      <c r="AU214" s="157" t="s">
        <v>90</v>
      </c>
      <c r="AV214" s="13" t="s">
        <v>90</v>
      </c>
      <c r="AW214" s="13" t="s">
        <v>35</v>
      </c>
      <c r="AX214" s="13" t="s">
        <v>74</v>
      </c>
      <c r="AY214" s="157" t="s">
        <v>167</v>
      </c>
    </row>
    <row r="215" spans="2:51" s="13" customFormat="1" ht="11.25">
      <c r="B215" s="156"/>
      <c r="D215" s="150" t="s">
        <v>179</v>
      </c>
      <c r="E215" s="157" t="s">
        <v>19</v>
      </c>
      <c r="F215" s="158" t="s">
        <v>2018</v>
      </c>
      <c r="H215" s="159">
        <v>-1.043</v>
      </c>
      <c r="I215" s="160"/>
      <c r="L215" s="156"/>
      <c r="M215" s="161"/>
      <c r="T215" s="162"/>
      <c r="AT215" s="157" t="s">
        <v>179</v>
      </c>
      <c r="AU215" s="157" t="s">
        <v>90</v>
      </c>
      <c r="AV215" s="13" t="s">
        <v>90</v>
      </c>
      <c r="AW215" s="13" t="s">
        <v>35</v>
      </c>
      <c r="AX215" s="13" t="s">
        <v>74</v>
      </c>
      <c r="AY215" s="157" t="s">
        <v>167</v>
      </c>
    </row>
    <row r="216" spans="2:51" s="13" customFormat="1" ht="11.25">
      <c r="B216" s="156"/>
      <c r="D216" s="150" t="s">
        <v>179</v>
      </c>
      <c r="E216" s="157" t="s">
        <v>19</v>
      </c>
      <c r="F216" s="158" t="s">
        <v>2019</v>
      </c>
      <c r="H216" s="159">
        <v>-3.168</v>
      </c>
      <c r="I216" s="160"/>
      <c r="L216" s="156"/>
      <c r="M216" s="161"/>
      <c r="T216" s="162"/>
      <c r="AT216" s="157" t="s">
        <v>179</v>
      </c>
      <c r="AU216" s="157" t="s">
        <v>90</v>
      </c>
      <c r="AV216" s="13" t="s">
        <v>90</v>
      </c>
      <c r="AW216" s="13" t="s">
        <v>35</v>
      </c>
      <c r="AX216" s="13" t="s">
        <v>74</v>
      </c>
      <c r="AY216" s="157" t="s">
        <v>167</v>
      </c>
    </row>
    <row r="217" spans="2:51" s="13" customFormat="1" ht="11.25">
      <c r="B217" s="156"/>
      <c r="D217" s="150" t="s">
        <v>179</v>
      </c>
      <c r="E217" s="157" t="s">
        <v>19</v>
      </c>
      <c r="F217" s="158" t="s">
        <v>2020</v>
      </c>
      <c r="H217" s="159">
        <v>-1.174</v>
      </c>
      <c r="I217" s="160"/>
      <c r="L217" s="156"/>
      <c r="M217" s="161"/>
      <c r="T217" s="162"/>
      <c r="AT217" s="157" t="s">
        <v>179</v>
      </c>
      <c r="AU217" s="157" t="s">
        <v>90</v>
      </c>
      <c r="AV217" s="13" t="s">
        <v>90</v>
      </c>
      <c r="AW217" s="13" t="s">
        <v>35</v>
      </c>
      <c r="AX217" s="13" t="s">
        <v>74</v>
      </c>
      <c r="AY217" s="157" t="s">
        <v>167</v>
      </c>
    </row>
    <row r="218" spans="2:51" s="13" customFormat="1" ht="11.25">
      <c r="B218" s="156"/>
      <c r="D218" s="150" t="s">
        <v>179</v>
      </c>
      <c r="E218" s="157" t="s">
        <v>19</v>
      </c>
      <c r="F218" s="158" t="s">
        <v>2021</v>
      </c>
      <c r="H218" s="159">
        <v>-2.1</v>
      </c>
      <c r="I218" s="160"/>
      <c r="L218" s="156"/>
      <c r="M218" s="161"/>
      <c r="T218" s="162"/>
      <c r="AT218" s="157" t="s">
        <v>179</v>
      </c>
      <c r="AU218" s="157" t="s">
        <v>90</v>
      </c>
      <c r="AV218" s="13" t="s">
        <v>90</v>
      </c>
      <c r="AW218" s="13" t="s">
        <v>35</v>
      </c>
      <c r="AX218" s="13" t="s">
        <v>74</v>
      </c>
      <c r="AY218" s="157" t="s">
        <v>167</v>
      </c>
    </row>
    <row r="219" spans="2:51" s="13" customFormat="1" ht="11.25">
      <c r="B219" s="156"/>
      <c r="D219" s="150" t="s">
        <v>179</v>
      </c>
      <c r="E219" s="157" t="s">
        <v>19</v>
      </c>
      <c r="F219" s="158" t="s">
        <v>2022</v>
      </c>
      <c r="H219" s="159">
        <v>-3.15</v>
      </c>
      <c r="I219" s="160"/>
      <c r="L219" s="156"/>
      <c r="M219" s="161"/>
      <c r="T219" s="162"/>
      <c r="AT219" s="157" t="s">
        <v>179</v>
      </c>
      <c r="AU219" s="157" t="s">
        <v>90</v>
      </c>
      <c r="AV219" s="13" t="s">
        <v>90</v>
      </c>
      <c r="AW219" s="13" t="s">
        <v>35</v>
      </c>
      <c r="AX219" s="13" t="s">
        <v>74</v>
      </c>
      <c r="AY219" s="157" t="s">
        <v>167</v>
      </c>
    </row>
    <row r="220" spans="2:51" s="14" customFormat="1" ht="11.25">
      <c r="B220" s="163"/>
      <c r="D220" s="150" t="s">
        <v>179</v>
      </c>
      <c r="E220" s="164" t="s">
        <v>19</v>
      </c>
      <c r="F220" s="165" t="s">
        <v>200</v>
      </c>
      <c r="H220" s="166">
        <v>398.775</v>
      </c>
      <c r="I220" s="167"/>
      <c r="L220" s="163"/>
      <c r="M220" s="168"/>
      <c r="T220" s="169"/>
      <c r="AT220" s="164" t="s">
        <v>179</v>
      </c>
      <c r="AU220" s="164" t="s">
        <v>90</v>
      </c>
      <c r="AV220" s="14" t="s">
        <v>175</v>
      </c>
      <c r="AW220" s="14" t="s">
        <v>35</v>
      </c>
      <c r="AX220" s="14" t="s">
        <v>82</v>
      </c>
      <c r="AY220" s="164" t="s">
        <v>167</v>
      </c>
    </row>
    <row r="221" spans="2:65" s="1" customFormat="1" ht="37.9" customHeight="1">
      <c r="B221" s="33"/>
      <c r="C221" s="132" t="s">
        <v>292</v>
      </c>
      <c r="D221" s="132" t="s">
        <v>170</v>
      </c>
      <c r="E221" s="133" t="s">
        <v>2023</v>
      </c>
      <c r="F221" s="134" t="s">
        <v>2024</v>
      </c>
      <c r="G221" s="135" t="s">
        <v>218</v>
      </c>
      <c r="H221" s="136">
        <v>850.914</v>
      </c>
      <c r="I221" s="137"/>
      <c r="J221" s="138">
        <f>ROUND(I221*H221,2)</f>
        <v>0</v>
      </c>
      <c r="K221" s="134" t="s">
        <v>174</v>
      </c>
      <c r="L221" s="33"/>
      <c r="M221" s="139" t="s">
        <v>19</v>
      </c>
      <c r="N221" s="140" t="s">
        <v>46</v>
      </c>
      <c r="P221" s="141">
        <f>O221*H221</f>
        <v>0</v>
      </c>
      <c r="Q221" s="141">
        <v>0</v>
      </c>
      <c r="R221" s="141">
        <f>Q221*H221</f>
        <v>0</v>
      </c>
      <c r="S221" s="141">
        <v>0</v>
      </c>
      <c r="T221" s="142">
        <f>S221*H221</f>
        <v>0</v>
      </c>
      <c r="AR221" s="143" t="s">
        <v>175</v>
      </c>
      <c r="AT221" s="143" t="s">
        <v>170</v>
      </c>
      <c r="AU221" s="143" t="s">
        <v>90</v>
      </c>
      <c r="AY221" s="18" t="s">
        <v>167</v>
      </c>
      <c r="BE221" s="144">
        <f>IF(N221="základní",J221,0)</f>
        <v>0</v>
      </c>
      <c r="BF221" s="144">
        <f>IF(N221="snížená",J221,0)</f>
        <v>0</v>
      </c>
      <c r="BG221" s="144">
        <f>IF(N221="zákl. přenesená",J221,0)</f>
        <v>0</v>
      </c>
      <c r="BH221" s="144">
        <f>IF(N221="sníž. přenesená",J221,0)</f>
        <v>0</v>
      </c>
      <c r="BI221" s="144">
        <f>IF(N221="nulová",J221,0)</f>
        <v>0</v>
      </c>
      <c r="BJ221" s="18" t="s">
        <v>90</v>
      </c>
      <c r="BK221" s="144">
        <f>ROUND(I221*H221,2)</f>
        <v>0</v>
      </c>
      <c r="BL221" s="18" t="s">
        <v>175</v>
      </c>
      <c r="BM221" s="143" t="s">
        <v>2025</v>
      </c>
    </row>
    <row r="222" spans="2:47" s="1" customFormat="1" ht="11.25">
      <c r="B222" s="33"/>
      <c r="D222" s="145" t="s">
        <v>177</v>
      </c>
      <c r="F222" s="146" t="s">
        <v>2026</v>
      </c>
      <c r="I222" s="147"/>
      <c r="L222" s="33"/>
      <c r="M222" s="148"/>
      <c r="T222" s="54"/>
      <c r="AT222" s="18" t="s">
        <v>177</v>
      </c>
      <c r="AU222" s="18" t="s">
        <v>90</v>
      </c>
    </row>
    <row r="223" spans="2:51" s="12" customFormat="1" ht="11.25">
      <c r="B223" s="149"/>
      <c r="D223" s="150" t="s">
        <v>179</v>
      </c>
      <c r="E223" s="151" t="s">
        <v>19</v>
      </c>
      <c r="F223" s="152" t="s">
        <v>2027</v>
      </c>
      <c r="H223" s="151" t="s">
        <v>19</v>
      </c>
      <c r="I223" s="153"/>
      <c r="L223" s="149"/>
      <c r="M223" s="154"/>
      <c r="T223" s="155"/>
      <c r="AT223" s="151" t="s">
        <v>179</v>
      </c>
      <c r="AU223" s="151" t="s">
        <v>90</v>
      </c>
      <c r="AV223" s="12" t="s">
        <v>82</v>
      </c>
      <c r="AW223" s="12" t="s">
        <v>35</v>
      </c>
      <c r="AX223" s="12" t="s">
        <v>74</v>
      </c>
      <c r="AY223" s="151" t="s">
        <v>167</v>
      </c>
    </row>
    <row r="224" spans="2:51" s="13" customFormat="1" ht="11.25">
      <c r="B224" s="156"/>
      <c r="D224" s="150" t="s">
        <v>179</v>
      </c>
      <c r="E224" s="157" t="s">
        <v>19</v>
      </c>
      <c r="F224" s="158" t="s">
        <v>2028</v>
      </c>
      <c r="H224" s="159">
        <v>452.139</v>
      </c>
      <c r="I224" s="160"/>
      <c r="L224" s="156"/>
      <c r="M224" s="161"/>
      <c r="T224" s="162"/>
      <c r="AT224" s="157" t="s">
        <v>179</v>
      </c>
      <c r="AU224" s="157" t="s">
        <v>90</v>
      </c>
      <c r="AV224" s="13" t="s">
        <v>90</v>
      </c>
      <c r="AW224" s="13" t="s">
        <v>35</v>
      </c>
      <c r="AX224" s="13" t="s">
        <v>74</v>
      </c>
      <c r="AY224" s="157" t="s">
        <v>167</v>
      </c>
    </row>
    <row r="225" spans="2:51" s="12" customFormat="1" ht="11.25">
      <c r="B225" s="149"/>
      <c r="D225" s="150" t="s">
        <v>179</v>
      </c>
      <c r="E225" s="151" t="s">
        <v>19</v>
      </c>
      <c r="F225" s="152" t="s">
        <v>2029</v>
      </c>
      <c r="H225" s="151" t="s">
        <v>19</v>
      </c>
      <c r="I225" s="153"/>
      <c r="L225" s="149"/>
      <c r="M225" s="154"/>
      <c r="T225" s="155"/>
      <c r="AT225" s="151" t="s">
        <v>179</v>
      </c>
      <c r="AU225" s="151" t="s">
        <v>90</v>
      </c>
      <c r="AV225" s="12" t="s">
        <v>82</v>
      </c>
      <c r="AW225" s="12" t="s">
        <v>35</v>
      </c>
      <c r="AX225" s="12" t="s">
        <v>74</v>
      </c>
      <c r="AY225" s="151" t="s">
        <v>167</v>
      </c>
    </row>
    <row r="226" spans="2:51" s="13" customFormat="1" ht="11.25">
      <c r="B226" s="156"/>
      <c r="D226" s="150" t="s">
        <v>179</v>
      </c>
      <c r="E226" s="157" t="s">
        <v>19</v>
      </c>
      <c r="F226" s="158" t="s">
        <v>2030</v>
      </c>
      <c r="H226" s="159">
        <v>398.775</v>
      </c>
      <c r="I226" s="160"/>
      <c r="L226" s="156"/>
      <c r="M226" s="161"/>
      <c r="T226" s="162"/>
      <c r="AT226" s="157" t="s">
        <v>179</v>
      </c>
      <c r="AU226" s="157" t="s">
        <v>90</v>
      </c>
      <c r="AV226" s="13" t="s">
        <v>90</v>
      </c>
      <c r="AW226" s="13" t="s">
        <v>35</v>
      </c>
      <c r="AX226" s="13" t="s">
        <v>74</v>
      </c>
      <c r="AY226" s="157" t="s">
        <v>167</v>
      </c>
    </row>
    <row r="227" spans="2:51" s="14" customFormat="1" ht="11.25">
      <c r="B227" s="163"/>
      <c r="D227" s="150" t="s">
        <v>179</v>
      </c>
      <c r="E227" s="164" t="s">
        <v>19</v>
      </c>
      <c r="F227" s="165" t="s">
        <v>200</v>
      </c>
      <c r="H227" s="166">
        <v>850.914</v>
      </c>
      <c r="I227" s="167"/>
      <c r="L227" s="163"/>
      <c r="M227" s="168"/>
      <c r="T227" s="169"/>
      <c r="AT227" s="164" t="s">
        <v>179</v>
      </c>
      <c r="AU227" s="164" t="s">
        <v>90</v>
      </c>
      <c r="AV227" s="14" t="s">
        <v>175</v>
      </c>
      <c r="AW227" s="14" t="s">
        <v>35</v>
      </c>
      <c r="AX227" s="14" t="s">
        <v>82</v>
      </c>
      <c r="AY227" s="164" t="s">
        <v>167</v>
      </c>
    </row>
    <row r="228" spans="2:65" s="1" customFormat="1" ht="37.9" customHeight="1">
      <c r="B228" s="33"/>
      <c r="C228" s="132" t="s">
        <v>298</v>
      </c>
      <c r="D228" s="132" t="s">
        <v>170</v>
      </c>
      <c r="E228" s="133" t="s">
        <v>2031</v>
      </c>
      <c r="F228" s="134" t="s">
        <v>2032</v>
      </c>
      <c r="G228" s="135" t="s">
        <v>218</v>
      </c>
      <c r="H228" s="136">
        <v>53.364</v>
      </c>
      <c r="I228" s="137"/>
      <c r="J228" s="138">
        <f>ROUND(I228*H228,2)</f>
        <v>0</v>
      </c>
      <c r="K228" s="134" t="s">
        <v>174</v>
      </c>
      <c r="L228" s="33"/>
      <c r="M228" s="139" t="s">
        <v>19</v>
      </c>
      <c r="N228" s="140" t="s">
        <v>46</v>
      </c>
      <c r="P228" s="141">
        <f>O228*H228</f>
        <v>0</v>
      </c>
      <c r="Q228" s="141">
        <v>0</v>
      </c>
      <c r="R228" s="141">
        <f>Q228*H228</f>
        <v>0</v>
      </c>
      <c r="S228" s="141">
        <v>0</v>
      </c>
      <c r="T228" s="142">
        <f>S228*H228</f>
        <v>0</v>
      </c>
      <c r="AR228" s="143" t="s">
        <v>175</v>
      </c>
      <c r="AT228" s="143" t="s">
        <v>170</v>
      </c>
      <c r="AU228" s="143" t="s">
        <v>90</v>
      </c>
      <c r="AY228" s="18" t="s">
        <v>167</v>
      </c>
      <c r="BE228" s="144">
        <f>IF(N228="základní",J228,0)</f>
        <v>0</v>
      </c>
      <c r="BF228" s="144">
        <f>IF(N228="snížená",J228,0)</f>
        <v>0</v>
      </c>
      <c r="BG228" s="144">
        <f>IF(N228="zákl. přenesená",J228,0)</f>
        <v>0</v>
      </c>
      <c r="BH228" s="144">
        <f>IF(N228="sníž. přenesená",J228,0)</f>
        <v>0</v>
      </c>
      <c r="BI228" s="144">
        <f>IF(N228="nulová",J228,0)</f>
        <v>0</v>
      </c>
      <c r="BJ228" s="18" t="s">
        <v>90</v>
      </c>
      <c r="BK228" s="144">
        <f>ROUND(I228*H228,2)</f>
        <v>0</v>
      </c>
      <c r="BL228" s="18" t="s">
        <v>175</v>
      </c>
      <c r="BM228" s="143" t="s">
        <v>2033</v>
      </c>
    </row>
    <row r="229" spans="2:47" s="1" customFormat="1" ht="11.25">
      <c r="B229" s="33"/>
      <c r="D229" s="145" t="s">
        <v>177</v>
      </c>
      <c r="F229" s="146" t="s">
        <v>2034</v>
      </c>
      <c r="I229" s="147"/>
      <c r="L229" s="33"/>
      <c r="M229" s="148"/>
      <c r="T229" s="54"/>
      <c r="AT229" s="18" t="s">
        <v>177</v>
      </c>
      <c r="AU229" s="18" t="s">
        <v>90</v>
      </c>
    </row>
    <row r="230" spans="2:51" s="13" customFormat="1" ht="11.25">
      <c r="B230" s="156"/>
      <c r="D230" s="150" t="s">
        <v>179</v>
      </c>
      <c r="E230" s="157" t="s">
        <v>19</v>
      </c>
      <c r="F230" s="158" t="s">
        <v>2035</v>
      </c>
      <c r="H230" s="159">
        <v>452.139</v>
      </c>
      <c r="I230" s="160"/>
      <c r="L230" s="156"/>
      <c r="M230" s="161"/>
      <c r="T230" s="162"/>
      <c r="AT230" s="157" t="s">
        <v>179</v>
      </c>
      <c r="AU230" s="157" t="s">
        <v>90</v>
      </c>
      <c r="AV230" s="13" t="s">
        <v>90</v>
      </c>
      <c r="AW230" s="13" t="s">
        <v>35</v>
      </c>
      <c r="AX230" s="13" t="s">
        <v>74</v>
      </c>
      <c r="AY230" s="157" t="s">
        <v>167</v>
      </c>
    </row>
    <row r="231" spans="2:51" s="13" customFormat="1" ht="11.25">
      <c r="B231" s="156"/>
      <c r="D231" s="150" t="s">
        <v>179</v>
      </c>
      <c r="E231" s="157" t="s">
        <v>19</v>
      </c>
      <c r="F231" s="158" t="s">
        <v>2036</v>
      </c>
      <c r="H231" s="159">
        <v>-398.775</v>
      </c>
      <c r="I231" s="160"/>
      <c r="L231" s="156"/>
      <c r="M231" s="161"/>
      <c r="T231" s="162"/>
      <c r="AT231" s="157" t="s">
        <v>179</v>
      </c>
      <c r="AU231" s="157" t="s">
        <v>90</v>
      </c>
      <c r="AV231" s="13" t="s">
        <v>90</v>
      </c>
      <c r="AW231" s="13" t="s">
        <v>35</v>
      </c>
      <c r="AX231" s="13" t="s">
        <v>74</v>
      </c>
      <c r="AY231" s="157" t="s">
        <v>167</v>
      </c>
    </row>
    <row r="232" spans="2:51" s="14" customFormat="1" ht="11.25">
      <c r="B232" s="163"/>
      <c r="D232" s="150" t="s">
        <v>179</v>
      </c>
      <c r="E232" s="164" t="s">
        <v>19</v>
      </c>
      <c r="F232" s="165" t="s">
        <v>200</v>
      </c>
      <c r="H232" s="166">
        <v>53.364</v>
      </c>
      <c r="I232" s="167"/>
      <c r="L232" s="163"/>
      <c r="M232" s="168"/>
      <c r="T232" s="169"/>
      <c r="AT232" s="164" t="s">
        <v>179</v>
      </c>
      <c r="AU232" s="164" t="s">
        <v>90</v>
      </c>
      <c r="AV232" s="14" t="s">
        <v>175</v>
      </c>
      <c r="AW232" s="14" t="s">
        <v>35</v>
      </c>
      <c r="AX232" s="14" t="s">
        <v>82</v>
      </c>
      <c r="AY232" s="164" t="s">
        <v>167</v>
      </c>
    </row>
    <row r="233" spans="2:65" s="1" customFormat="1" ht="24.2" customHeight="1">
      <c r="B233" s="33"/>
      <c r="C233" s="132" t="s">
        <v>8</v>
      </c>
      <c r="D233" s="132" t="s">
        <v>170</v>
      </c>
      <c r="E233" s="133" t="s">
        <v>2037</v>
      </c>
      <c r="F233" s="134" t="s">
        <v>412</v>
      </c>
      <c r="G233" s="135" t="s">
        <v>389</v>
      </c>
      <c r="H233" s="136">
        <v>106.728</v>
      </c>
      <c r="I233" s="137"/>
      <c r="J233" s="138">
        <f>ROUND(I233*H233,2)</f>
        <v>0</v>
      </c>
      <c r="K233" s="134" t="s">
        <v>174</v>
      </c>
      <c r="L233" s="33"/>
      <c r="M233" s="139" t="s">
        <v>19</v>
      </c>
      <c r="N233" s="140" t="s">
        <v>46</v>
      </c>
      <c r="P233" s="141">
        <f>O233*H233</f>
        <v>0</v>
      </c>
      <c r="Q233" s="141">
        <v>0</v>
      </c>
      <c r="R233" s="141">
        <f>Q233*H233</f>
        <v>0</v>
      </c>
      <c r="S233" s="141">
        <v>0</v>
      </c>
      <c r="T233" s="142">
        <f>S233*H233</f>
        <v>0</v>
      </c>
      <c r="AR233" s="143" t="s">
        <v>175</v>
      </c>
      <c r="AT233" s="143" t="s">
        <v>170</v>
      </c>
      <c r="AU233" s="143" t="s">
        <v>90</v>
      </c>
      <c r="AY233" s="18" t="s">
        <v>167</v>
      </c>
      <c r="BE233" s="144">
        <f>IF(N233="základní",J233,0)</f>
        <v>0</v>
      </c>
      <c r="BF233" s="144">
        <f>IF(N233="snížená",J233,0)</f>
        <v>0</v>
      </c>
      <c r="BG233" s="144">
        <f>IF(N233="zákl. přenesená",J233,0)</f>
        <v>0</v>
      </c>
      <c r="BH233" s="144">
        <f>IF(N233="sníž. přenesená",J233,0)</f>
        <v>0</v>
      </c>
      <c r="BI233" s="144">
        <f>IF(N233="nulová",J233,0)</f>
        <v>0</v>
      </c>
      <c r="BJ233" s="18" t="s">
        <v>90</v>
      </c>
      <c r="BK233" s="144">
        <f>ROUND(I233*H233,2)</f>
        <v>0</v>
      </c>
      <c r="BL233" s="18" t="s">
        <v>175</v>
      </c>
      <c r="BM233" s="143" t="s">
        <v>2038</v>
      </c>
    </row>
    <row r="234" spans="2:47" s="1" customFormat="1" ht="11.25">
      <c r="B234" s="33"/>
      <c r="D234" s="145" t="s">
        <v>177</v>
      </c>
      <c r="F234" s="146" t="s">
        <v>2039</v>
      </c>
      <c r="I234" s="147"/>
      <c r="L234" s="33"/>
      <c r="M234" s="148"/>
      <c r="T234" s="54"/>
      <c r="AT234" s="18" t="s">
        <v>177</v>
      </c>
      <c r="AU234" s="18" t="s">
        <v>90</v>
      </c>
    </row>
    <row r="235" spans="2:51" s="13" customFormat="1" ht="11.25">
      <c r="B235" s="156"/>
      <c r="D235" s="150" t="s">
        <v>179</v>
      </c>
      <c r="E235" s="157" t="s">
        <v>19</v>
      </c>
      <c r="F235" s="158" t="s">
        <v>2040</v>
      </c>
      <c r="H235" s="159">
        <v>53.364</v>
      </c>
      <c r="I235" s="160"/>
      <c r="L235" s="156"/>
      <c r="M235" s="161"/>
      <c r="T235" s="162"/>
      <c r="AT235" s="157" t="s">
        <v>179</v>
      </c>
      <c r="AU235" s="157" t="s">
        <v>90</v>
      </c>
      <c r="AV235" s="13" t="s">
        <v>90</v>
      </c>
      <c r="AW235" s="13" t="s">
        <v>35</v>
      </c>
      <c r="AX235" s="13" t="s">
        <v>74</v>
      </c>
      <c r="AY235" s="157" t="s">
        <v>167</v>
      </c>
    </row>
    <row r="236" spans="2:51" s="14" customFormat="1" ht="11.25">
      <c r="B236" s="163"/>
      <c r="D236" s="150" t="s">
        <v>179</v>
      </c>
      <c r="E236" s="164" t="s">
        <v>19</v>
      </c>
      <c r="F236" s="165" t="s">
        <v>200</v>
      </c>
      <c r="H236" s="166">
        <v>53.364</v>
      </c>
      <c r="I236" s="167"/>
      <c r="L236" s="163"/>
      <c r="M236" s="168"/>
      <c r="T236" s="169"/>
      <c r="AT236" s="164" t="s">
        <v>179</v>
      </c>
      <c r="AU236" s="164" t="s">
        <v>90</v>
      </c>
      <c r="AV236" s="14" t="s">
        <v>175</v>
      </c>
      <c r="AW236" s="14" t="s">
        <v>35</v>
      </c>
      <c r="AX236" s="14" t="s">
        <v>82</v>
      </c>
      <c r="AY236" s="164" t="s">
        <v>167</v>
      </c>
    </row>
    <row r="237" spans="2:51" s="13" customFormat="1" ht="11.25">
      <c r="B237" s="156"/>
      <c r="D237" s="150" t="s">
        <v>179</v>
      </c>
      <c r="F237" s="158" t="s">
        <v>2041</v>
      </c>
      <c r="H237" s="159">
        <v>106.728</v>
      </c>
      <c r="I237" s="160"/>
      <c r="L237" s="156"/>
      <c r="M237" s="161"/>
      <c r="T237" s="162"/>
      <c r="AT237" s="157" t="s">
        <v>179</v>
      </c>
      <c r="AU237" s="157" t="s">
        <v>90</v>
      </c>
      <c r="AV237" s="13" t="s">
        <v>90</v>
      </c>
      <c r="AW237" s="13" t="s">
        <v>4</v>
      </c>
      <c r="AX237" s="13" t="s">
        <v>82</v>
      </c>
      <c r="AY237" s="157" t="s">
        <v>167</v>
      </c>
    </row>
    <row r="238" spans="2:63" s="11" customFormat="1" ht="22.9" customHeight="1">
      <c r="B238" s="120"/>
      <c r="D238" s="121" t="s">
        <v>73</v>
      </c>
      <c r="E238" s="130" t="s">
        <v>90</v>
      </c>
      <c r="F238" s="130" t="s">
        <v>2042</v>
      </c>
      <c r="I238" s="123"/>
      <c r="J238" s="131">
        <f>BK238</f>
        <v>0</v>
      </c>
      <c r="L238" s="120"/>
      <c r="M238" s="125"/>
      <c r="P238" s="126">
        <f>SUM(P239:P360)</f>
        <v>0</v>
      </c>
      <c r="R238" s="126">
        <f>SUM(R239:R360)</f>
        <v>164.94587584</v>
      </c>
      <c r="T238" s="127">
        <f>SUM(T239:T360)</f>
        <v>0</v>
      </c>
      <c r="AR238" s="121" t="s">
        <v>82</v>
      </c>
      <c r="AT238" s="128" t="s">
        <v>73</v>
      </c>
      <c r="AU238" s="128" t="s">
        <v>82</v>
      </c>
      <c r="AY238" s="121" t="s">
        <v>167</v>
      </c>
      <c r="BK238" s="129">
        <f>SUM(BK239:BK360)</f>
        <v>0</v>
      </c>
    </row>
    <row r="239" spans="2:65" s="1" customFormat="1" ht="21.75" customHeight="1">
      <c r="B239" s="33"/>
      <c r="C239" s="132" t="s">
        <v>309</v>
      </c>
      <c r="D239" s="132" t="s">
        <v>170</v>
      </c>
      <c r="E239" s="133" t="s">
        <v>2043</v>
      </c>
      <c r="F239" s="134" t="s">
        <v>2044</v>
      </c>
      <c r="G239" s="135" t="s">
        <v>218</v>
      </c>
      <c r="H239" s="136">
        <v>12.223</v>
      </c>
      <c r="I239" s="137"/>
      <c r="J239" s="138">
        <f>ROUND(I239*H239,2)</f>
        <v>0</v>
      </c>
      <c r="K239" s="134" t="s">
        <v>174</v>
      </c>
      <c r="L239" s="33"/>
      <c r="M239" s="139" t="s">
        <v>19</v>
      </c>
      <c r="N239" s="140" t="s">
        <v>46</v>
      </c>
      <c r="P239" s="141">
        <f>O239*H239</f>
        <v>0</v>
      </c>
      <c r="Q239" s="141">
        <v>2.16</v>
      </c>
      <c r="R239" s="141">
        <f>Q239*H239</f>
        <v>26.401680000000002</v>
      </c>
      <c r="S239" s="141">
        <v>0</v>
      </c>
      <c r="T239" s="142">
        <f>S239*H239</f>
        <v>0</v>
      </c>
      <c r="AR239" s="143" t="s">
        <v>175</v>
      </c>
      <c r="AT239" s="143" t="s">
        <v>170</v>
      </c>
      <c r="AU239" s="143" t="s">
        <v>90</v>
      </c>
      <c r="AY239" s="18" t="s">
        <v>167</v>
      </c>
      <c r="BE239" s="144">
        <f>IF(N239="základní",J239,0)</f>
        <v>0</v>
      </c>
      <c r="BF239" s="144">
        <f>IF(N239="snížená",J239,0)</f>
        <v>0</v>
      </c>
      <c r="BG239" s="144">
        <f>IF(N239="zákl. přenesená",J239,0)</f>
        <v>0</v>
      </c>
      <c r="BH239" s="144">
        <f>IF(N239="sníž. přenesená",J239,0)</f>
        <v>0</v>
      </c>
      <c r="BI239" s="144">
        <f>IF(N239="nulová",J239,0)</f>
        <v>0</v>
      </c>
      <c r="BJ239" s="18" t="s">
        <v>90</v>
      </c>
      <c r="BK239" s="144">
        <f>ROUND(I239*H239,2)</f>
        <v>0</v>
      </c>
      <c r="BL239" s="18" t="s">
        <v>175</v>
      </c>
      <c r="BM239" s="143" t="s">
        <v>2045</v>
      </c>
    </row>
    <row r="240" spans="2:47" s="1" customFormat="1" ht="11.25">
      <c r="B240" s="33"/>
      <c r="D240" s="145" t="s">
        <v>177</v>
      </c>
      <c r="F240" s="146" t="s">
        <v>2046</v>
      </c>
      <c r="I240" s="147"/>
      <c r="L240" s="33"/>
      <c r="M240" s="148"/>
      <c r="T240" s="54"/>
      <c r="AT240" s="18" t="s">
        <v>177</v>
      </c>
      <c r="AU240" s="18" t="s">
        <v>90</v>
      </c>
    </row>
    <row r="241" spans="2:51" s="12" customFormat="1" ht="11.25">
      <c r="B241" s="149"/>
      <c r="D241" s="150" t="s">
        <v>179</v>
      </c>
      <c r="E241" s="151" t="s">
        <v>19</v>
      </c>
      <c r="F241" s="152" t="s">
        <v>2047</v>
      </c>
      <c r="H241" s="151" t="s">
        <v>19</v>
      </c>
      <c r="I241" s="153"/>
      <c r="L241" s="149"/>
      <c r="M241" s="154"/>
      <c r="T241" s="155"/>
      <c r="AT241" s="151" t="s">
        <v>179</v>
      </c>
      <c r="AU241" s="151" t="s">
        <v>90</v>
      </c>
      <c r="AV241" s="12" t="s">
        <v>82</v>
      </c>
      <c r="AW241" s="12" t="s">
        <v>35</v>
      </c>
      <c r="AX241" s="12" t="s">
        <v>74</v>
      </c>
      <c r="AY241" s="151" t="s">
        <v>167</v>
      </c>
    </row>
    <row r="242" spans="2:51" s="13" customFormat="1" ht="11.25">
      <c r="B242" s="156"/>
      <c r="D242" s="150" t="s">
        <v>179</v>
      </c>
      <c r="E242" s="157" t="s">
        <v>19</v>
      </c>
      <c r="F242" s="158" t="s">
        <v>2048</v>
      </c>
      <c r="H242" s="159">
        <v>1.392</v>
      </c>
      <c r="I242" s="160"/>
      <c r="L242" s="156"/>
      <c r="M242" s="161"/>
      <c r="T242" s="162"/>
      <c r="AT242" s="157" t="s">
        <v>179</v>
      </c>
      <c r="AU242" s="157" t="s">
        <v>90</v>
      </c>
      <c r="AV242" s="13" t="s">
        <v>90</v>
      </c>
      <c r="AW242" s="13" t="s">
        <v>35</v>
      </c>
      <c r="AX242" s="13" t="s">
        <v>74</v>
      </c>
      <c r="AY242" s="157" t="s">
        <v>167</v>
      </c>
    </row>
    <row r="243" spans="2:51" s="12" customFormat="1" ht="11.25">
      <c r="B243" s="149"/>
      <c r="D243" s="150" t="s">
        <v>179</v>
      </c>
      <c r="E243" s="151" t="s">
        <v>19</v>
      </c>
      <c r="F243" s="152" t="s">
        <v>2049</v>
      </c>
      <c r="H243" s="151" t="s">
        <v>19</v>
      </c>
      <c r="I243" s="153"/>
      <c r="L243" s="149"/>
      <c r="M243" s="154"/>
      <c r="T243" s="155"/>
      <c r="AT243" s="151" t="s">
        <v>179</v>
      </c>
      <c r="AU243" s="151" t="s">
        <v>90</v>
      </c>
      <c r="AV243" s="12" t="s">
        <v>82</v>
      </c>
      <c r="AW243" s="12" t="s">
        <v>35</v>
      </c>
      <c r="AX243" s="12" t="s">
        <v>74</v>
      </c>
      <c r="AY243" s="151" t="s">
        <v>167</v>
      </c>
    </row>
    <row r="244" spans="2:51" s="13" customFormat="1" ht="11.25">
      <c r="B244" s="156"/>
      <c r="D244" s="150" t="s">
        <v>179</v>
      </c>
      <c r="E244" s="157" t="s">
        <v>19</v>
      </c>
      <c r="F244" s="158" t="s">
        <v>2050</v>
      </c>
      <c r="H244" s="159">
        <v>6.444</v>
      </c>
      <c r="I244" s="160"/>
      <c r="L244" s="156"/>
      <c r="M244" s="161"/>
      <c r="T244" s="162"/>
      <c r="AT244" s="157" t="s">
        <v>179</v>
      </c>
      <c r="AU244" s="157" t="s">
        <v>90</v>
      </c>
      <c r="AV244" s="13" t="s">
        <v>90</v>
      </c>
      <c r="AW244" s="13" t="s">
        <v>35</v>
      </c>
      <c r="AX244" s="13" t="s">
        <v>74</v>
      </c>
      <c r="AY244" s="157" t="s">
        <v>167</v>
      </c>
    </row>
    <row r="245" spans="2:51" s="12" customFormat="1" ht="11.25">
      <c r="B245" s="149"/>
      <c r="D245" s="150" t="s">
        <v>179</v>
      </c>
      <c r="E245" s="151" t="s">
        <v>19</v>
      </c>
      <c r="F245" s="152" t="s">
        <v>2051</v>
      </c>
      <c r="H245" s="151" t="s">
        <v>19</v>
      </c>
      <c r="I245" s="153"/>
      <c r="L245" s="149"/>
      <c r="M245" s="154"/>
      <c r="T245" s="155"/>
      <c r="AT245" s="151" t="s">
        <v>179</v>
      </c>
      <c r="AU245" s="151" t="s">
        <v>90</v>
      </c>
      <c r="AV245" s="12" t="s">
        <v>82</v>
      </c>
      <c r="AW245" s="12" t="s">
        <v>35</v>
      </c>
      <c r="AX245" s="12" t="s">
        <v>74</v>
      </c>
      <c r="AY245" s="151" t="s">
        <v>167</v>
      </c>
    </row>
    <row r="246" spans="2:51" s="13" customFormat="1" ht="11.25">
      <c r="B246" s="156"/>
      <c r="D246" s="150" t="s">
        <v>179</v>
      </c>
      <c r="E246" s="157" t="s">
        <v>19</v>
      </c>
      <c r="F246" s="158" t="s">
        <v>2052</v>
      </c>
      <c r="H246" s="159">
        <v>1.474</v>
      </c>
      <c r="I246" s="160"/>
      <c r="L246" s="156"/>
      <c r="M246" s="161"/>
      <c r="T246" s="162"/>
      <c r="AT246" s="157" t="s">
        <v>179</v>
      </c>
      <c r="AU246" s="157" t="s">
        <v>90</v>
      </c>
      <c r="AV246" s="13" t="s">
        <v>90</v>
      </c>
      <c r="AW246" s="13" t="s">
        <v>35</v>
      </c>
      <c r="AX246" s="13" t="s">
        <v>74</v>
      </c>
      <c r="AY246" s="157" t="s">
        <v>167</v>
      </c>
    </row>
    <row r="247" spans="2:51" s="13" customFormat="1" ht="11.25">
      <c r="B247" s="156"/>
      <c r="D247" s="150" t="s">
        <v>179</v>
      </c>
      <c r="E247" s="157" t="s">
        <v>19</v>
      </c>
      <c r="F247" s="158" t="s">
        <v>2053</v>
      </c>
      <c r="H247" s="159">
        <v>1.454</v>
      </c>
      <c r="I247" s="160"/>
      <c r="L247" s="156"/>
      <c r="M247" s="161"/>
      <c r="T247" s="162"/>
      <c r="AT247" s="157" t="s">
        <v>179</v>
      </c>
      <c r="AU247" s="157" t="s">
        <v>90</v>
      </c>
      <c r="AV247" s="13" t="s">
        <v>90</v>
      </c>
      <c r="AW247" s="13" t="s">
        <v>35</v>
      </c>
      <c r="AX247" s="13" t="s">
        <v>74</v>
      </c>
      <c r="AY247" s="157" t="s">
        <v>167</v>
      </c>
    </row>
    <row r="248" spans="2:51" s="13" customFormat="1" ht="11.25">
      <c r="B248" s="156"/>
      <c r="D248" s="150" t="s">
        <v>179</v>
      </c>
      <c r="E248" s="157" t="s">
        <v>19</v>
      </c>
      <c r="F248" s="158" t="s">
        <v>2054</v>
      </c>
      <c r="H248" s="159">
        <v>1.459</v>
      </c>
      <c r="I248" s="160"/>
      <c r="L248" s="156"/>
      <c r="M248" s="161"/>
      <c r="T248" s="162"/>
      <c r="AT248" s="157" t="s">
        <v>179</v>
      </c>
      <c r="AU248" s="157" t="s">
        <v>90</v>
      </c>
      <c r="AV248" s="13" t="s">
        <v>90</v>
      </c>
      <c r="AW248" s="13" t="s">
        <v>35</v>
      </c>
      <c r="AX248" s="13" t="s">
        <v>74</v>
      </c>
      <c r="AY248" s="157" t="s">
        <v>167</v>
      </c>
    </row>
    <row r="249" spans="2:51" s="14" customFormat="1" ht="11.25">
      <c r="B249" s="163"/>
      <c r="D249" s="150" t="s">
        <v>179</v>
      </c>
      <c r="E249" s="164" t="s">
        <v>19</v>
      </c>
      <c r="F249" s="165" t="s">
        <v>200</v>
      </c>
      <c r="H249" s="166">
        <v>12.223</v>
      </c>
      <c r="I249" s="167"/>
      <c r="L249" s="163"/>
      <c r="M249" s="168"/>
      <c r="T249" s="169"/>
      <c r="AT249" s="164" t="s">
        <v>179</v>
      </c>
      <c r="AU249" s="164" t="s">
        <v>90</v>
      </c>
      <c r="AV249" s="14" t="s">
        <v>175</v>
      </c>
      <c r="AW249" s="14" t="s">
        <v>35</v>
      </c>
      <c r="AX249" s="14" t="s">
        <v>82</v>
      </c>
      <c r="AY249" s="164" t="s">
        <v>167</v>
      </c>
    </row>
    <row r="250" spans="2:65" s="1" customFormat="1" ht="21.75" customHeight="1">
      <c r="B250" s="33"/>
      <c r="C250" s="132" t="s">
        <v>319</v>
      </c>
      <c r="D250" s="132" t="s">
        <v>170</v>
      </c>
      <c r="E250" s="133" t="s">
        <v>2055</v>
      </c>
      <c r="F250" s="134" t="s">
        <v>2056</v>
      </c>
      <c r="G250" s="135" t="s">
        <v>218</v>
      </c>
      <c r="H250" s="136">
        <v>2.654</v>
      </c>
      <c r="I250" s="137"/>
      <c r="J250" s="138">
        <f>ROUND(I250*H250,2)</f>
        <v>0</v>
      </c>
      <c r="K250" s="134" t="s">
        <v>174</v>
      </c>
      <c r="L250" s="33"/>
      <c r="M250" s="139" t="s">
        <v>19</v>
      </c>
      <c r="N250" s="140" t="s">
        <v>46</v>
      </c>
      <c r="P250" s="141">
        <f>O250*H250</f>
        <v>0</v>
      </c>
      <c r="Q250" s="141">
        <v>2.50187</v>
      </c>
      <c r="R250" s="141">
        <f>Q250*H250</f>
        <v>6.639962979999999</v>
      </c>
      <c r="S250" s="141">
        <v>0</v>
      </c>
      <c r="T250" s="142">
        <f>S250*H250</f>
        <v>0</v>
      </c>
      <c r="AR250" s="143" t="s">
        <v>175</v>
      </c>
      <c r="AT250" s="143" t="s">
        <v>170</v>
      </c>
      <c r="AU250" s="143" t="s">
        <v>90</v>
      </c>
      <c r="AY250" s="18" t="s">
        <v>167</v>
      </c>
      <c r="BE250" s="144">
        <f>IF(N250="základní",J250,0)</f>
        <v>0</v>
      </c>
      <c r="BF250" s="144">
        <f>IF(N250="snížená",J250,0)</f>
        <v>0</v>
      </c>
      <c r="BG250" s="144">
        <f>IF(N250="zákl. přenesená",J250,0)</f>
        <v>0</v>
      </c>
      <c r="BH250" s="144">
        <f>IF(N250="sníž. přenesená",J250,0)</f>
        <v>0</v>
      </c>
      <c r="BI250" s="144">
        <f>IF(N250="nulová",J250,0)</f>
        <v>0</v>
      </c>
      <c r="BJ250" s="18" t="s">
        <v>90</v>
      </c>
      <c r="BK250" s="144">
        <f>ROUND(I250*H250,2)</f>
        <v>0</v>
      </c>
      <c r="BL250" s="18" t="s">
        <v>175</v>
      </c>
      <c r="BM250" s="143" t="s">
        <v>2057</v>
      </c>
    </row>
    <row r="251" spans="2:47" s="1" customFormat="1" ht="11.25">
      <c r="B251" s="33"/>
      <c r="D251" s="145" t="s">
        <v>177</v>
      </c>
      <c r="F251" s="146" t="s">
        <v>2058</v>
      </c>
      <c r="I251" s="147"/>
      <c r="L251" s="33"/>
      <c r="M251" s="148"/>
      <c r="T251" s="54"/>
      <c r="AT251" s="18" t="s">
        <v>177</v>
      </c>
      <c r="AU251" s="18" t="s">
        <v>90</v>
      </c>
    </row>
    <row r="252" spans="2:51" s="12" customFormat="1" ht="11.25">
      <c r="B252" s="149"/>
      <c r="D252" s="150" t="s">
        <v>179</v>
      </c>
      <c r="E252" s="151" t="s">
        <v>19</v>
      </c>
      <c r="F252" s="152" t="s">
        <v>2059</v>
      </c>
      <c r="H252" s="151" t="s">
        <v>19</v>
      </c>
      <c r="I252" s="153"/>
      <c r="L252" s="149"/>
      <c r="M252" s="154"/>
      <c r="T252" s="155"/>
      <c r="AT252" s="151" t="s">
        <v>179</v>
      </c>
      <c r="AU252" s="151" t="s">
        <v>90</v>
      </c>
      <c r="AV252" s="12" t="s">
        <v>82</v>
      </c>
      <c r="AW252" s="12" t="s">
        <v>35</v>
      </c>
      <c r="AX252" s="12" t="s">
        <v>74</v>
      </c>
      <c r="AY252" s="151" t="s">
        <v>167</v>
      </c>
    </row>
    <row r="253" spans="2:51" s="13" customFormat="1" ht="11.25">
      <c r="B253" s="156"/>
      <c r="D253" s="150" t="s">
        <v>179</v>
      </c>
      <c r="E253" s="157" t="s">
        <v>19</v>
      </c>
      <c r="F253" s="158" t="s">
        <v>2060</v>
      </c>
      <c r="H253" s="159">
        <v>2.654</v>
      </c>
      <c r="I253" s="160"/>
      <c r="L253" s="156"/>
      <c r="M253" s="161"/>
      <c r="T253" s="162"/>
      <c r="AT253" s="157" t="s">
        <v>179</v>
      </c>
      <c r="AU253" s="157" t="s">
        <v>90</v>
      </c>
      <c r="AV253" s="13" t="s">
        <v>90</v>
      </c>
      <c r="AW253" s="13" t="s">
        <v>35</v>
      </c>
      <c r="AX253" s="13" t="s">
        <v>74</v>
      </c>
      <c r="AY253" s="157" t="s">
        <v>167</v>
      </c>
    </row>
    <row r="254" spans="2:51" s="14" customFormat="1" ht="11.25">
      <c r="B254" s="163"/>
      <c r="D254" s="150" t="s">
        <v>179</v>
      </c>
      <c r="E254" s="164" t="s">
        <v>19</v>
      </c>
      <c r="F254" s="165" t="s">
        <v>200</v>
      </c>
      <c r="H254" s="166">
        <v>2.654</v>
      </c>
      <c r="I254" s="167"/>
      <c r="L254" s="163"/>
      <c r="M254" s="168"/>
      <c r="T254" s="169"/>
      <c r="AT254" s="164" t="s">
        <v>179</v>
      </c>
      <c r="AU254" s="164" t="s">
        <v>90</v>
      </c>
      <c r="AV254" s="14" t="s">
        <v>175</v>
      </c>
      <c r="AW254" s="14" t="s">
        <v>35</v>
      </c>
      <c r="AX254" s="14" t="s">
        <v>82</v>
      </c>
      <c r="AY254" s="164" t="s">
        <v>167</v>
      </c>
    </row>
    <row r="255" spans="2:65" s="1" customFormat="1" ht="16.5" customHeight="1">
      <c r="B255" s="33"/>
      <c r="C255" s="132" t="s">
        <v>326</v>
      </c>
      <c r="D255" s="132" t="s">
        <v>170</v>
      </c>
      <c r="E255" s="133" t="s">
        <v>2061</v>
      </c>
      <c r="F255" s="134" t="s">
        <v>2062</v>
      </c>
      <c r="G255" s="135" t="s">
        <v>173</v>
      </c>
      <c r="H255" s="136">
        <v>3.577</v>
      </c>
      <c r="I255" s="137"/>
      <c r="J255" s="138">
        <f>ROUND(I255*H255,2)</f>
        <v>0</v>
      </c>
      <c r="K255" s="134" t="s">
        <v>174</v>
      </c>
      <c r="L255" s="33"/>
      <c r="M255" s="139" t="s">
        <v>19</v>
      </c>
      <c r="N255" s="140" t="s">
        <v>46</v>
      </c>
      <c r="P255" s="141">
        <f>O255*H255</f>
        <v>0</v>
      </c>
      <c r="Q255" s="141">
        <v>0.00247</v>
      </c>
      <c r="R255" s="141">
        <f>Q255*H255</f>
        <v>0.00883519</v>
      </c>
      <c r="S255" s="141">
        <v>0</v>
      </c>
      <c r="T255" s="142">
        <f>S255*H255</f>
        <v>0</v>
      </c>
      <c r="AR255" s="143" t="s">
        <v>175</v>
      </c>
      <c r="AT255" s="143" t="s">
        <v>170</v>
      </c>
      <c r="AU255" s="143" t="s">
        <v>90</v>
      </c>
      <c r="AY255" s="18" t="s">
        <v>167</v>
      </c>
      <c r="BE255" s="144">
        <f>IF(N255="základní",J255,0)</f>
        <v>0</v>
      </c>
      <c r="BF255" s="144">
        <f>IF(N255="snížená",J255,0)</f>
        <v>0</v>
      </c>
      <c r="BG255" s="144">
        <f>IF(N255="zákl. přenesená",J255,0)</f>
        <v>0</v>
      </c>
      <c r="BH255" s="144">
        <f>IF(N255="sníž. přenesená",J255,0)</f>
        <v>0</v>
      </c>
      <c r="BI255" s="144">
        <f>IF(N255="nulová",J255,0)</f>
        <v>0</v>
      </c>
      <c r="BJ255" s="18" t="s">
        <v>90</v>
      </c>
      <c r="BK255" s="144">
        <f>ROUND(I255*H255,2)</f>
        <v>0</v>
      </c>
      <c r="BL255" s="18" t="s">
        <v>175</v>
      </c>
      <c r="BM255" s="143" t="s">
        <v>2063</v>
      </c>
    </row>
    <row r="256" spans="2:47" s="1" customFormat="1" ht="11.25">
      <c r="B256" s="33"/>
      <c r="D256" s="145" t="s">
        <v>177</v>
      </c>
      <c r="F256" s="146" t="s">
        <v>2064</v>
      </c>
      <c r="I256" s="147"/>
      <c r="L256" s="33"/>
      <c r="M256" s="148"/>
      <c r="T256" s="54"/>
      <c r="AT256" s="18" t="s">
        <v>177</v>
      </c>
      <c r="AU256" s="18" t="s">
        <v>90</v>
      </c>
    </row>
    <row r="257" spans="2:51" s="12" customFormat="1" ht="11.25">
      <c r="B257" s="149"/>
      <c r="D257" s="150" t="s">
        <v>179</v>
      </c>
      <c r="E257" s="151" t="s">
        <v>19</v>
      </c>
      <c r="F257" s="152" t="s">
        <v>2065</v>
      </c>
      <c r="H257" s="151" t="s">
        <v>19</v>
      </c>
      <c r="I257" s="153"/>
      <c r="L257" s="149"/>
      <c r="M257" s="154"/>
      <c r="T257" s="155"/>
      <c r="AT257" s="151" t="s">
        <v>179</v>
      </c>
      <c r="AU257" s="151" t="s">
        <v>90</v>
      </c>
      <c r="AV257" s="12" t="s">
        <v>82</v>
      </c>
      <c r="AW257" s="12" t="s">
        <v>35</v>
      </c>
      <c r="AX257" s="12" t="s">
        <v>74</v>
      </c>
      <c r="AY257" s="151" t="s">
        <v>167</v>
      </c>
    </row>
    <row r="258" spans="2:51" s="13" customFormat="1" ht="11.25">
      <c r="B258" s="156"/>
      <c r="D258" s="150" t="s">
        <v>179</v>
      </c>
      <c r="E258" s="157" t="s">
        <v>19</v>
      </c>
      <c r="F258" s="158" t="s">
        <v>2066</v>
      </c>
      <c r="H258" s="159">
        <v>3.577</v>
      </c>
      <c r="I258" s="160"/>
      <c r="L258" s="156"/>
      <c r="M258" s="161"/>
      <c r="T258" s="162"/>
      <c r="AT258" s="157" t="s">
        <v>179</v>
      </c>
      <c r="AU258" s="157" t="s">
        <v>90</v>
      </c>
      <c r="AV258" s="13" t="s">
        <v>90</v>
      </c>
      <c r="AW258" s="13" t="s">
        <v>35</v>
      </c>
      <c r="AX258" s="13" t="s">
        <v>74</v>
      </c>
      <c r="AY258" s="157" t="s">
        <v>167</v>
      </c>
    </row>
    <row r="259" spans="2:51" s="14" customFormat="1" ht="11.25">
      <c r="B259" s="163"/>
      <c r="D259" s="150" t="s">
        <v>179</v>
      </c>
      <c r="E259" s="164" t="s">
        <v>19</v>
      </c>
      <c r="F259" s="165" t="s">
        <v>200</v>
      </c>
      <c r="H259" s="166">
        <v>3.577</v>
      </c>
      <c r="I259" s="167"/>
      <c r="L259" s="163"/>
      <c r="M259" s="168"/>
      <c r="T259" s="169"/>
      <c r="AT259" s="164" t="s">
        <v>179</v>
      </c>
      <c r="AU259" s="164" t="s">
        <v>90</v>
      </c>
      <c r="AV259" s="14" t="s">
        <v>175</v>
      </c>
      <c r="AW259" s="14" t="s">
        <v>35</v>
      </c>
      <c r="AX259" s="14" t="s">
        <v>82</v>
      </c>
      <c r="AY259" s="164" t="s">
        <v>167</v>
      </c>
    </row>
    <row r="260" spans="2:65" s="1" customFormat="1" ht="16.5" customHeight="1">
      <c r="B260" s="33"/>
      <c r="C260" s="132" t="s">
        <v>335</v>
      </c>
      <c r="D260" s="132" t="s">
        <v>170</v>
      </c>
      <c r="E260" s="133" t="s">
        <v>2067</v>
      </c>
      <c r="F260" s="134" t="s">
        <v>2068</v>
      </c>
      <c r="G260" s="135" t="s">
        <v>173</v>
      </c>
      <c r="H260" s="136">
        <v>3.577</v>
      </c>
      <c r="I260" s="137"/>
      <c r="J260" s="138">
        <f>ROUND(I260*H260,2)</f>
        <v>0</v>
      </c>
      <c r="K260" s="134" t="s">
        <v>174</v>
      </c>
      <c r="L260" s="33"/>
      <c r="M260" s="139" t="s">
        <v>19</v>
      </c>
      <c r="N260" s="140" t="s">
        <v>46</v>
      </c>
      <c r="P260" s="141">
        <f>O260*H260</f>
        <v>0</v>
      </c>
      <c r="Q260" s="141">
        <v>0</v>
      </c>
      <c r="R260" s="141">
        <f>Q260*H260</f>
        <v>0</v>
      </c>
      <c r="S260" s="141">
        <v>0</v>
      </c>
      <c r="T260" s="142">
        <f>S260*H260</f>
        <v>0</v>
      </c>
      <c r="AR260" s="143" t="s">
        <v>175</v>
      </c>
      <c r="AT260" s="143" t="s">
        <v>170</v>
      </c>
      <c r="AU260" s="143" t="s">
        <v>90</v>
      </c>
      <c r="AY260" s="18" t="s">
        <v>167</v>
      </c>
      <c r="BE260" s="144">
        <f>IF(N260="základní",J260,0)</f>
        <v>0</v>
      </c>
      <c r="BF260" s="144">
        <f>IF(N260="snížená",J260,0)</f>
        <v>0</v>
      </c>
      <c r="BG260" s="144">
        <f>IF(N260="zákl. přenesená",J260,0)</f>
        <v>0</v>
      </c>
      <c r="BH260" s="144">
        <f>IF(N260="sníž. přenesená",J260,0)</f>
        <v>0</v>
      </c>
      <c r="BI260" s="144">
        <f>IF(N260="nulová",J260,0)</f>
        <v>0</v>
      </c>
      <c r="BJ260" s="18" t="s">
        <v>90</v>
      </c>
      <c r="BK260" s="144">
        <f>ROUND(I260*H260,2)</f>
        <v>0</v>
      </c>
      <c r="BL260" s="18" t="s">
        <v>175</v>
      </c>
      <c r="BM260" s="143" t="s">
        <v>2069</v>
      </c>
    </row>
    <row r="261" spans="2:47" s="1" customFormat="1" ht="11.25">
      <c r="B261" s="33"/>
      <c r="D261" s="145" t="s">
        <v>177</v>
      </c>
      <c r="F261" s="146" t="s">
        <v>2070</v>
      </c>
      <c r="I261" s="147"/>
      <c r="L261" s="33"/>
      <c r="M261" s="148"/>
      <c r="T261" s="54"/>
      <c r="AT261" s="18" t="s">
        <v>177</v>
      </c>
      <c r="AU261" s="18" t="s">
        <v>90</v>
      </c>
    </row>
    <row r="262" spans="2:65" s="1" customFormat="1" ht="16.5" customHeight="1">
      <c r="B262" s="33"/>
      <c r="C262" s="132" t="s">
        <v>342</v>
      </c>
      <c r="D262" s="132" t="s">
        <v>170</v>
      </c>
      <c r="E262" s="133" t="s">
        <v>2071</v>
      </c>
      <c r="F262" s="134" t="s">
        <v>2072</v>
      </c>
      <c r="G262" s="135" t="s">
        <v>389</v>
      </c>
      <c r="H262" s="136">
        <v>0.398</v>
      </c>
      <c r="I262" s="137"/>
      <c r="J262" s="138">
        <f>ROUND(I262*H262,2)</f>
        <v>0</v>
      </c>
      <c r="K262" s="134" t="s">
        <v>174</v>
      </c>
      <c r="L262" s="33"/>
      <c r="M262" s="139" t="s">
        <v>19</v>
      </c>
      <c r="N262" s="140" t="s">
        <v>46</v>
      </c>
      <c r="P262" s="141">
        <f>O262*H262</f>
        <v>0</v>
      </c>
      <c r="Q262" s="141">
        <v>1.06062</v>
      </c>
      <c r="R262" s="141">
        <f>Q262*H262</f>
        <v>0.42212676</v>
      </c>
      <c r="S262" s="141">
        <v>0</v>
      </c>
      <c r="T262" s="142">
        <f>S262*H262</f>
        <v>0</v>
      </c>
      <c r="AR262" s="143" t="s">
        <v>175</v>
      </c>
      <c r="AT262" s="143" t="s">
        <v>170</v>
      </c>
      <c r="AU262" s="143" t="s">
        <v>90</v>
      </c>
      <c r="AY262" s="18" t="s">
        <v>167</v>
      </c>
      <c r="BE262" s="144">
        <f>IF(N262="základní",J262,0)</f>
        <v>0</v>
      </c>
      <c r="BF262" s="144">
        <f>IF(N262="snížená",J262,0)</f>
        <v>0</v>
      </c>
      <c r="BG262" s="144">
        <f>IF(N262="zákl. přenesená",J262,0)</f>
        <v>0</v>
      </c>
      <c r="BH262" s="144">
        <f>IF(N262="sníž. přenesená",J262,0)</f>
        <v>0</v>
      </c>
      <c r="BI262" s="144">
        <f>IF(N262="nulová",J262,0)</f>
        <v>0</v>
      </c>
      <c r="BJ262" s="18" t="s">
        <v>90</v>
      </c>
      <c r="BK262" s="144">
        <f>ROUND(I262*H262,2)</f>
        <v>0</v>
      </c>
      <c r="BL262" s="18" t="s">
        <v>175</v>
      </c>
      <c r="BM262" s="143" t="s">
        <v>2073</v>
      </c>
    </row>
    <row r="263" spans="2:47" s="1" customFormat="1" ht="11.25">
      <c r="B263" s="33"/>
      <c r="D263" s="145" t="s">
        <v>177</v>
      </c>
      <c r="F263" s="146" t="s">
        <v>2074</v>
      </c>
      <c r="I263" s="147"/>
      <c r="L263" s="33"/>
      <c r="M263" s="148"/>
      <c r="T263" s="54"/>
      <c r="AT263" s="18" t="s">
        <v>177</v>
      </c>
      <c r="AU263" s="18" t="s">
        <v>90</v>
      </c>
    </row>
    <row r="264" spans="2:51" s="12" customFormat="1" ht="11.25">
      <c r="B264" s="149"/>
      <c r="D264" s="150" t="s">
        <v>179</v>
      </c>
      <c r="E264" s="151" t="s">
        <v>19</v>
      </c>
      <c r="F264" s="152" t="s">
        <v>542</v>
      </c>
      <c r="H264" s="151" t="s">
        <v>19</v>
      </c>
      <c r="I264" s="153"/>
      <c r="L264" s="149"/>
      <c r="M264" s="154"/>
      <c r="T264" s="155"/>
      <c r="AT264" s="151" t="s">
        <v>179</v>
      </c>
      <c r="AU264" s="151" t="s">
        <v>90</v>
      </c>
      <c r="AV264" s="12" t="s">
        <v>82</v>
      </c>
      <c r="AW264" s="12" t="s">
        <v>35</v>
      </c>
      <c r="AX264" s="12" t="s">
        <v>74</v>
      </c>
      <c r="AY264" s="151" t="s">
        <v>167</v>
      </c>
    </row>
    <row r="265" spans="2:51" s="12" customFormat="1" ht="11.25">
      <c r="B265" s="149"/>
      <c r="D265" s="150" t="s">
        <v>179</v>
      </c>
      <c r="E265" s="151" t="s">
        <v>19</v>
      </c>
      <c r="F265" s="152" t="s">
        <v>2075</v>
      </c>
      <c r="H265" s="151" t="s">
        <v>19</v>
      </c>
      <c r="I265" s="153"/>
      <c r="L265" s="149"/>
      <c r="M265" s="154"/>
      <c r="T265" s="155"/>
      <c r="AT265" s="151" t="s">
        <v>179</v>
      </c>
      <c r="AU265" s="151" t="s">
        <v>90</v>
      </c>
      <c r="AV265" s="12" t="s">
        <v>82</v>
      </c>
      <c r="AW265" s="12" t="s">
        <v>35</v>
      </c>
      <c r="AX265" s="12" t="s">
        <v>74</v>
      </c>
      <c r="AY265" s="151" t="s">
        <v>167</v>
      </c>
    </row>
    <row r="266" spans="2:51" s="13" customFormat="1" ht="11.25">
      <c r="B266" s="156"/>
      <c r="D266" s="150" t="s">
        <v>179</v>
      </c>
      <c r="E266" s="157" t="s">
        <v>19</v>
      </c>
      <c r="F266" s="158" t="s">
        <v>2076</v>
      </c>
      <c r="H266" s="159">
        <v>0.398</v>
      </c>
      <c r="I266" s="160"/>
      <c r="L266" s="156"/>
      <c r="M266" s="161"/>
      <c r="T266" s="162"/>
      <c r="AT266" s="157" t="s">
        <v>179</v>
      </c>
      <c r="AU266" s="157" t="s">
        <v>90</v>
      </c>
      <c r="AV266" s="13" t="s">
        <v>90</v>
      </c>
      <c r="AW266" s="13" t="s">
        <v>35</v>
      </c>
      <c r="AX266" s="13" t="s">
        <v>74</v>
      </c>
      <c r="AY266" s="157" t="s">
        <v>167</v>
      </c>
    </row>
    <row r="267" spans="2:51" s="14" customFormat="1" ht="11.25">
      <c r="B267" s="163"/>
      <c r="D267" s="150" t="s">
        <v>179</v>
      </c>
      <c r="E267" s="164" t="s">
        <v>19</v>
      </c>
      <c r="F267" s="165" t="s">
        <v>200</v>
      </c>
      <c r="H267" s="166">
        <v>0.398</v>
      </c>
      <c r="I267" s="167"/>
      <c r="L267" s="163"/>
      <c r="M267" s="168"/>
      <c r="T267" s="169"/>
      <c r="AT267" s="164" t="s">
        <v>179</v>
      </c>
      <c r="AU267" s="164" t="s">
        <v>90</v>
      </c>
      <c r="AV267" s="14" t="s">
        <v>175</v>
      </c>
      <c r="AW267" s="14" t="s">
        <v>35</v>
      </c>
      <c r="AX267" s="14" t="s">
        <v>82</v>
      </c>
      <c r="AY267" s="164" t="s">
        <v>167</v>
      </c>
    </row>
    <row r="268" spans="2:65" s="1" customFormat="1" ht="16.5" customHeight="1">
      <c r="B268" s="33"/>
      <c r="C268" s="132" t="s">
        <v>7</v>
      </c>
      <c r="D268" s="132" t="s">
        <v>170</v>
      </c>
      <c r="E268" s="133" t="s">
        <v>2077</v>
      </c>
      <c r="F268" s="134" t="s">
        <v>2078</v>
      </c>
      <c r="G268" s="135" t="s">
        <v>218</v>
      </c>
      <c r="H268" s="136">
        <v>27.417</v>
      </c>
      <c r="I268" s="137"/>
      <c r="J268" s="138">
        <f>ROUND(I268*H268,2)</f>
        <v>0</v>
      </c>
      <c r="K268" s="134" t="s">
        <v>174</v>
      </c>
      <c r="L268" s="33"/>
      <c r="M268" s="139" t="s">
        <v>19</v>
      </c>
      <c r="N268" s="140" t="s">
        <v>46</v>
      </c>
      <c r="P268" s="141">
        <f>O268*H268</f>
        <v>0</v>
      </c>
      <c r="Q268" s="141">
        <v>2.50187</v>
      </c>
      <c r="R268" s="141">
        <f>Q268*H268</f>
        <v>68.59376979</v>
      </c>
      <c r="S268" s="141">
        <v>0</v>
      </c>
      <c r="T268" s="142">
        <f>S268*H268</f>
        <v>0</v>
      </c>
      <c r="AR268" s="143" t="s">
        <v>175</v>
      </c>
      <c r="AT268" s="143" t="s">
        <v>170</v>
      </c>
      <c r="AU268" s="143" t="s">
        <v>90</v>
      </c>
      <c r="AY268" s="18" t="s">
        <v>167</v>
      </c>
      <c r="BE268" s="144">
        <f>IF(N268="základní",J268,0)</f>
        <v>0</v>
      </c>
      <c r="BF268" s="144">
        <f>IF(N268="snížená",J268,0)</f>
        <v>0</v>
      </c>
      <c r="BG268" s="144">
        <f>IF(N268="zákl. přenesená",J268,0)</f>
        <v>0</v>
      </c>
      <c r="BH268" s="144">
        <f>IF(N268="sníž. přenesená",J268,0)</f>
        <v>0</v>
      </c>
      <c r="BI268" s="144">
        <f>IF(N268="nulová",J268,0)</f>
        <v>0</v>
      </c>
      <c r="BJ268" s="18" t="s">
        <v>90</v>
      </c>
      <c r="BK268" s="144">
        <f>ROUND(I268*H268,2)</f>
        <v>0</v>
      </c>
      <c r="BL268" s="18" t="s">
        <v>175</v>
      </c>
      <c r="BM268" s="143" t="s">
        <v>2079</v>
      </c>
    </row>
    <row r="269" spans="2:47" s="1" customFormat="1" ht="11.25">
      <c r="B269" s="33"/>
      <c r="D269" s="145" t="s">
        <v>177</v>
      </c>
      <c r="F269" s="146" t="s">
        <v>2080</v>
      </c>
      <c r="I269" s="147"/>
      <c r="L269" s="33"/>
      <c r="M269" s="148"/>
      <c r="T269" s="54"/>
      <c r="AT269" s="18" t="s">
        <v>177</v>
      </c>
      <c r="AU269" s="18" t="s">
        <v>90</v>
      </c>
    </row>
    <row r="270" spans="2:51" s="12" customFormat="1" ht="11.25">
      <c r="B270" s="149"/>
      <c r="D270" s="150" t="s">
        <v>179</v>
      </c>
      <c r="E270" s="151" t="s">
        <v>19</v>
      </c>
      <c r="F270" s="152" t="s">
        <v>2081</v>
      </c>
      <c r="H270" s="151" t="s">
        <v>19</v>
      </c>
      <c r="I270" s="153"/>
      <c r="L270" s="149"/>
      <c r="M270" s="154"/>
      <c r="T270" s="155"/>
      <c r="AT270" s="151" t="s">
        <v>179</v>
      </c>
      <c r="AU270" s="151" t="s">
        <v>90</v>
      </c>
      <c r="AV270" s="12" t="s">
        <v>82</v>
      </c>
      <c r="AW270" s="12" t="s">
        <v>35</v>
      </c>
      <c r="AX270" s="12" t="s">
        <v>74</v>
      </c>
      <c r="AY270" s="151" t="s">
        <v>167</v>
      </c>
    </row>
    <row r="271" spans="2:51" s="13" customFormat="1" ht="11.25">
      <c r="B271" s="156"/>
      <c r="D271" s="150" t="s">
        <v>179</v>
      </c>
      <c r="E271" s="157" t="s">
        <v>19</v>
      </c>
      <c r="F271" s="158" t="s">
        <v>2082</v>
      </c>
      <c r="H271" s="159">
        <v>2.592</v>
      </c>
      <c r="I271" s="160"/>
      <c r="L271" s="156"/>
      <c r="M271" s="161"/>
      <c r="T271" s="162"/>
      <c r="AT271" s="157" t="s">
        <v>179</v>
      </c>
      <c r="AU271" s="157" t="s">
        <v>90</v>
      </c>
      <c r="AV271" s="13" t="s">
        <v>90</v>
      </c>
      <c r="AW271" s="13" t="s">
        <v>35</v>
      </c>
      <c r="AX271" s="13" t="s">
        <v>74</v>
      </c>
      <c r="AY271" s="157" t="s">
        <v>167</v>
      </c>
    </row>
    <row r="272" spans="2:51" s="13" customFormat="1" ht="11.25">
      <c r="B272" s="156"/>
      <c r="D272" s="150" t="s">
        <v>179</v>
      </c>
      <c r="E272" s="157" t="s">
        <v>19</v>
      </c>
      <c r="F272" s="158" t="s">
        <v>2083</v>
      </c>
      <c r="H272" s="159">
        <v>6.6</v>
      </c>
      <c r="I272" s="160"/>
      <c r="L272" s="156"/>
      <c r="M272" s="161"/>
      <c r="T272" s="162"/>
      <c r="AT272" s="157" t="s">
        <v>179</v>
      </c>
      <c r="AU272" s="157" t="s">
        <v>90</v>
      </c>
      <c r="AV272" s="13" t="s">
        <v>90</v>
      </c>
      <c r="AW272" s="13" t="s">
        <v>35</v>
      </c>
      <c r="AX272" s="13" t="s">
        <v>74</v>
      </c>
      <c r="AY272" s="157" t="s">
        <v>167</v>
      </c>
    </row>
    <row r="273" spans="2:51" s="12" customFormat="1" ht="11.25">
      <c r="B273" s="149"/>
      <c r="D273" s="150" t="s">
        <v>179</v>
      </c>
      <c r="E273" s="151" t="s">
        <v>19</v>
      </c>
      <c r="F273" s="152" t="s">
        <v>2084</v>
      </c>
      <c r="H273" s="151" t="s">
        <v>19</v>
      </c>
      <c r="I273" s="153"/>
      <c r="L273" s="149"/>
      <c r="M273" s="154"/>
      <c r="T273" s="155"/>
      <c r="AT273" s="151" t="s">
        <v>179</v>
      </c>
      <c r="AU273" s="151" t="s">
        <v>90</v>
      </c>
      <c r="AV273" s="12" t="s">
        <v>82</v>
      </c>
      <c r="AW273" s="12" t="s">
        <v>35</v>
      </c>
      <c r="AX273" s="12" t="s">
        <v>74</v>
      </c>
      <c r="AY273" s="151" t="s">
        <v>167</v>
      </c>
    </row>
    <row r="274" spans="2:51" s="13" customFormat="1" ht="11.25">
      <c r="B274" s="156"/>
      <c r="D274" s="150" t="s">
        <v>179</v>
      </c>
      <c r="E274" s="157" t="s">
        <v>19</v>
      </c>
      <c r="F274" s="158" t="s">
        <v>2085</v>
      </c>
      <c r="H274" s="159">
        <v>4.966</v>
      </c>
      <c r="I274" s="160"/>
      <c r="L274" s="156"/>
      <c r="M274" s="161"/>
      <c r="T274" s="162"/>
      <c r="AT274" s="157" t="s">
        <v>179</v>
      </c>
      <c r="AU274" s="157" t="s">
        <v>90</v>
      </c>
      <c r="AV274" s="13" t="s">
        <v>90</v>
      </c>
      <c r="AW274" s="13" t="s">
        <v>35</v>
      </c>
      <c r="AX274" s="13" t="s">
        <v>74</v>
      </c>
      <c r="AY274" s="157" t="s">
        <v>167</v>
      </c>
    </row>
    <row r="275" spans="2:51" s="12" customFormat="1" ht="11.25">
      <c r="B275" s="149"/>
      <c r="D275" s="150" t="s">
        <v>179</v>
      </c>
      <c r="E275" s="151" t="s">
        <v>19</v>
      </c>
      <c r="F275" s="152" t="s">
        <v>2086</v>
      </c>
      <c r="H275" s="151" t="s">
        <v>19</v>
      </c>
      <c r="I275" s="153"/>
      <c r="L275" s="149"/>
      <c r="M275" s="154"/>
      <c r="T275" s="155"/>
      <c r="AT275" s="151" t="s">
        <v>179</v>
      </c>
      <c r="AU275" s="151" t="s">
        <v>90</v>
      </c>
      <c r="AV275" s="12" t="s">
        <v>82</v>
      </c>
      <c r="AW275" s="12" t="s">
        <v>35</v>
      </c>
      <c r="AX275" s="12" t="s">
        <v>74</v>
      </c>
      <c r="AY275" s="151" t="s">
        <v>167</v>
      </c>
    </row>
    <row r="276" spans="2:51" s="13" customFormat="1" ht="11.25">
      <c r="B276" s="156"/>
      <c r="D276" s="150" t="s">
        <v>179</v>
      </c>
      <c r="E276" s="157" t="s">
        <v>19</v>
      </c>
      <c r="F276" s="158" t="s">
        <v>2087</v>
      </c>
      <c r="H276" s="159">
        <v>1.344</v>
      </c>
      <c r="I276" s="160"/>
      <c r="L276" s="156"/>
      <c r="M276" s="161"/>
      <c r="T276" s="162"/>
      <c r="AT276" s="157" t="s">
        <v>179</v>
      </c>
      <c r="AU276" s="157" t="s">
        <v>90</v>
      </c>
      <c r="AV276" s="13" t="s">
        <v>90</v>
      </c>
      <c r="AW276" s="13" t="s">
        <v>35</v>
      </c>
      <c r="AX276" s="13" t="s">
        <v>74</v>
      </c>
      <c r="AY276" s="157" t="s">
        <v>167</v>
      </c>
    </row>
    <row r="277" spans="2:51" s="12" customFormat="1" ht="11.25">
      <c r="B277" s="149"/>
      <c r="D277" s="150" t="s">
        <v>179</v>
      </c>
      <c r="E277" s="151" t="s">
        <v>19</v>
      </c>
      <c r="F277" s="152" t="s">
        <v>2088</v>
      </c>
      <c r="H277" s="151" t="s">
        <v>19</v>
      </c>
      <c r="I277" s="153"/>
      <c r="L277" s="149"/>
      <c r="M277" s="154"/>
      <c r="T277" s="155"/>
      <c r="AT277" s="151" t="s">
        <v>179</v>
      </c>
      <c r="AU277" s="151" t="s">
        <v>90</v>
      </c>
      <c r="AV277" s="12" t="s">
        <v>82</v>
      </c>
      <c r="AW277" s="12" t="s">
        <v>35</v>
      </c>
      <c r="AX277" s="12" t="s">
        <v>74</v>
      </c>
      <c r="AY277" s="151" t="s">
        <v>167</v>
      </c>
    </row>
    <row r="278" spans="2:51" s="13" customFormat="1" ht="11.25">
      <c r="B278" s="156"/>
      <c r="D278" s="150" t="s">
        <v>179</v>
      </c>
      <c r="E278" s="157" t="s">
        <v>19</v>
      </c>
      <c r="F278" s="158" t="s">
        <v>2089</v>
      </c>
      <c r="H278" s="159">
        <v>0.864</v>
      </c>
      <c r="I278" s="160"/>
      <c r="L278" s="156"/>
      <c r="M278" s="161"/>
      <c r="T278" s="162"/>
      <c r="AT278" s="157" t="s">
        <v>179</v>
      </c>
      <c r="AU278" s="157" t="s">
        <v>90</v>
      </c>
      <c r="AV278" s="13" t="s">
        <v>90</v>
      </c>
      <c r="AW278" s="13" t="s">
        <v>35</v>
      </c>
      <c r="AX278" s="13" t="s">
        <v>74</v>
      </c>
      <c r="AY278" s="157" t="s">
        <v>167</v>
      </c>
    </row>
    <row r="279" spans="2:51" s="13" customFormat="1" ht="11.25">
      <c r="B279" s="156"/>
      <c r="D279" s="150" t="s">
        <v>179</v>
      </c>
      <c r="E279" s="157" t="s">
        <v>19</v>
      </c>
      <c r="F279" s="158" t="s">
        <v>2090</v>
      </c>
      <c r="H279" s="159">
        <v>1.152</v>
      </c>
      <c r="I279" s="160"/>
      <c r="L279" s="156"/>
      <c r="M279" s="161"/>
      <c r="T279" s="162"/>
      <c r="AT279" s="157" t="s">
        <v>179</v>
      </c>
      <c r="AU279" s="157" t="s">
        <v>90</v>
      </c>
      <c r="AV279" s="13" t="s">
        <v>90</v>
      </c>
      <c r="AW279" s="13" t="s">
        <v>35</v>
      </c>
      <c r="AX279" s="13" t="s">
        <v>74</v>
      </c>
      <c r="AY279" s="157" t="s">
        <v>167</v>
      </c>
    </row>
    <row r="280" spans="2:51" s="12" customFormat="1" ht="11.25">
      <c r="B280" s="149"/>
      <c r="D280" s="150" t="s">
        <v>179</v>
      </c>
      <c r="E280" s="151" t="s">
        <v>19</v>
      </c>
      <c r="F280" s="152" t="s">
        <v>2091</v>
      </c>
      <c r="H280" s="151" t="s">
        <v>19</v>
      </c>
      <c r="I280" s="153"/>
      <c r="L280" s="149"/>
      <c r="M280" s="154"/>
      <c r="T280" s="155"/>
      <c r="AT280" s="151" t="s">
        <v>179</v>
      </c>
      <c r="AU280" s="151" t="s">
        <v>90</v>
      </c>
      <c r="AV280" s="12" t="s">
        <v>82</v>
      </c>
      <c r="AW280" s="12" t="s">
        <v>35</v>
      </c>
      <c r="AX280" s="12" t="s">
        <v>74</v>
      </c>
      <c r="AY280" s="151" t="s">
        <v>167</v>
      </c>
    </row>
    <row r="281" spans="2:51" s="13" customFormat="1" ht="11.25">
      <c r="B281" s="156"/>
      <c r="D281" s="150" t="s">
        <v>179</v>
      </c>
      <c r="E281" s="157" t="s">
        <v>19</v>
      </c>
      <c r="F281" s="158" t="s">
        <v>2092</v>
      </c>
      <c r="H281" s="159">
        <v>1.043</v>
      </c>
      <c r="I281" s="160"/>
      <c r="L281" s="156"/>
      <c r="M281" s="161"/>
      <c r="T281" s="162"/>
      <c r="AT281" s="157" t="s">
        <v>179</v>
      </c>
      <c r="AU281" s="157" t="s">
        <v>90</v>
      </c>
      <c r="AV281" s="13" t="s">
        <v>90</v>
      </c>
      <c r="AW281" s="13" t="s">
        <v>35</v>
      </c>
      <c r="AX281" s="13" t="s">
        <v>74</v>
      </c>
      <c r="AY281" s="157" t="s">
        <v>167</v>
      </c>
    </row>
    <row r="282" spans="2:51" s="13" customFormat="1" ht="11.25">
      <c r="B282" s="156"/>
      <c r="D282" s="150" t="s">
        <v>179</v>
      </c>
      <c r="E282" s="157" t="s">
        <v>19</v>
      </c>
      <c r="F282" s="158" t="s">
        <v>2093</v>
      </c>
      <c r="H282" s="159">
        <v>3.168</v>
      </c>
      <c r="I282" s="160"/>
      <c r="L282" s="156"/>
      <c r="M282" s="161"/>
      <c r="T282" s="162"/>
      <c r="AT282" s="157" t="s">
        <v>179</v>
      </c>
      <c r="AU282" s="157" t="s">
        <v>90</v>
      </c>
      <c r="AV282" s="13" t="s">
        <v>90</v>
      </c>
      <c r="AW282" s="13" t="s">
        <v>35</v>
      </c>
      <c r="AX282" s="13" t="s">
        <v>74</v>
      </c>
      <c r="AY282" s="157" t="s">
        <v>167</v>
      </c>
    </row>
    <row r="283" spans="2:51" s="13" customFormat="1" ht="11.25">
      <c r="B283" s="156"/>
      <c r="D283" s="150" t="s">
        <v>179</v>
      </c>
      <c r="E283" s="157" t="s">
        <v>19</v>
      </c>
      <c r="F283" s="158" t="s">
        <v>2094</v>
      </c>
      <c r="H283" s="159">
        <v>1.206</v>
      </c>
      <c r="I283" s="160"/>
      <c r="L283" s="156"/>
      <c r="M283" s="161"/>
      <c r="T283" s="162"/>
      <c r="AT283" s="157" t="s">
        <v>179</v>
      </c>
      <c r="AU283" s="157" t="s">
        <v>90</v>
      </c>
      <c r="AV283" s="13" t="s">
        <v>90</v>
      </c>
      <c r="AW283" s="13" t="s">
        <v>35</v>
      </c>
      <c r="AX283" s="13" t="s">
        <v>74</v>
      </c>
      <c r="AY283" s="157" t="s">
        <v>167</v>
      </c>
    </row>
    <row r="284" spans="2:51" s="13" customFormat="1" ht="11.25">
      <c r="B284" s="156"/>
      <c r="D284" s="150" t="s">
        <v>179</v>
      </c>
      <c r="E284" s="157" t="s">
        <v>19</v>
      </c>
      <c r="F284" s="158" t="s">
        <v>2095</v>
      </c>
      <c r="H284" s="159">
        <v>1.05</v>
      </c>
      <c r="I284" s="160"/>
      <c r="L284" s="156"/>
      <c r="M284" s="161"/>
      <c r="T284" s="162"/>
      <c r="AT284" s="157" t="s">
        <v>179</v>
      </c>
      <c r="AU284" s="157" t="s">
        <v>90</v>
      </c>
      <c r="AV284" s="13" t="s">
        <v>90</v>
      </c>
      <c r="AW284" s="13" t="s">
        <v>35</v>
      </c>
      <c r="AX284" s="13" t="s">
        <v>74</v>
      </c>
      <c r="AY284" s="157" t="s">
        <v>167</v>
      </c>
    </row>
    <row r="285" spans="2:51" s="13" customFormat="1" ht="11.25">
      <c r="B285" s="156"/>
      <c r="D285" s="150" t="s">
        <v>179</v>
      </c>
      <c r="E285" s="157" t="s">
        <v>19</v>
      </c>
      <c r="F285" s="158" t="s">
        <v>2096</v>
      </c>
      <c r="H285" s="159">
        <v>2.574</v>
      </c>
      <c r="I285" s="160"/>
      <c r="L285" s="156"/>
      <c r="M285" s="161"/>
      <c r="T285" s="162"/>
      <c r="AT285" s="157" t="s">
        <v>179</v>
      </c>
      <c r="AU285" s="157" t="s">
        <v>90</v>
      </c>
      <c r="AV285" s="13" t="s">
        <v>90</v>
      </c>
      <c r="AW285" s="13" t="s">
        <v>35</v>
      </c>
      <c r="AX285" s="13" t="s">
        <v>74</v>
      </c>
      <c r="AY285" s="157" t="s">
        <v>167</v>
      </c>
    </row>
    <row r="286" spans="2:51" s="13" customFormat="1" ht="11.25">
      <c r="B286" s="156"/>
      <c r="D286" s="150" t="s">
        <v>179</v>
      </c>
      <c r="E286" s="157" t="s">
        <v>19</v>
      </c>
      <c r="F286" s="158" t="s">
        <v>2097</v>
      </c>
      <c r="H286" s="159">
        <v>0.858</v>
      </c>
      <c r="I286" s="160"/>
      <c r="L286" s="156"/>
      <c r="M286" s="161"/>
      <c r="T286" s="162"/>
      <c r="AT286" s="157" t="s">
        <v>179</v>
      </c>
      <c r="AU286" s="157" t="s">
        <v>90</v>
      </c>
      <c r="AV286" s="13" t="s">
        <v>90</v>
      </c>
      <c r="AW286" s="13" t="s">
        <v>35</v>
      </c>
      <c r="AX286" s="13" t="s">
        <v>74</v>
      </c>
      <c r="AY286" s="157" t="s">
        <v>167</v>
      </c>
    </row>
    <row r="287" spans="2:51" s="14" customFormat="1" ht="11.25">
      <c r="B287" s="163"/>
      <c r="D287" s="150" t="s">
        <v>179</v>
      </c>
      <c r="E287" s="164" t="s">
        <v>19</v>
      </c>
      <c r="F287" s="165" t="s">
        <v>200</v>
      </c>
      <c r="H287" s="166">
        <v>27.416999999999998</v>
      </c>
      <c r="I287" s="167"/>
      <c r="L287" s="163"/>
      <c r="M287" s="168"/>
      <c r="T287" s="169"/>
      <c r="AT287" s="164" t="s">
        <v>179</v>
      </c>
      <c r="AU287" s="164" t="s">
        <v>90</v>
      </c>
      <c r="AV287" s="14" t="s">
        <v>175</v>
      </c>
      <c r="AW287" s="14" t="s">
        <v>35</v>
      </c>
      <c r="AX287" s="14" t="s">
        <v>82</v>
      </c>
      <c r="AY287" s="164" t="s">
        <v>167</v>
      </c>
    </row>
    <row r="288" spans="2:65" s="1" customFormat="1" ht="16.5" customHeight="1">
      <c r="B288" s="33"/>
      <c r="C288" s="132" t="s">
        <v>355</v>
      </c>
      <c r="D288" s="132" t="s">
        <v>170</v>
      </c>
      <c r="E288" s="133" t="s">
        <v>2098</v>
      </c>
      <c r="F288" s="134" t="s">
        <v>2099</v>
      </c>
      <c r="G288" s="135" t="s">
        <v>173</v>
      </c>
      <c r="H288" s="136">
        <v>85.634</v>
      </c>
      <c r="I288" s="137"/>
      <c r="J288" s="138">
        <f>ROUND(I288*H288,2)</f>
        <v>0</v>
      </c>
      <c r="K288" s="134" t="s">
        <v>174</v>
      </c>
      <c r="L288" s="33"/>
      <c r="M288" s="139" t="s">
        <v>19</v>
      </c>
      <c r="N288" s="140" t="s">
        <v>46</v>
      </c>
      <c r="P288" s="141">
        <f>O288*H288</f>
        <v>0</v>
      </c>
      <c r="Q288" s="141">
        <v>0.00269</v>
      </c>
      <c r="R288" s="141">
        <f>Q288*H288</f>
        <v>0.23035546</v>
      </c>
      <c r="S288" s="141">
        <v>0</v>
      </c>
      <c r="T288" s="142">
        <f>S288*H288</f>
        <v>0</v>
      </c>
      <c r="AR288" s="143" t="s">
        <v>175</v>
      </c>
      <c r="AT288" s="143" t="s">
        <v>170</v>
      </c>
      <c r="AU288" s="143" t="s">
        <v>90</v>
      </c>
      <c r="AY288" s="18" t="s">
        <v>167</v>
      </c>
      <c r="BE288" s="144">
        <f>IF(N288="základní",J288,0)</f>
        <v>0</v>
      </c>
      <c r="BF288" s="144">
        <f>IF(N288="snížená",J288,0)</f>
        <v>0</v>
      </c>
      <c r="BG288" s="144">
        <f>IF(N288="zákl. přenesená",J288,0)</f>
        <v>0</v>
      </c>
      <c r="BH288" s="144">
        <f>IF(N288="sníž. přenesená",J288,0)</f>
        <v>0</v>
      </c>
      <c r="BI288" s="144">
        <f>IF(N288="nulová",J288,0)</f>
        <v>0</v>
      </c>
      <c r="BJ288" s="18" t="s">
        <v>90</v>
      </c>
      <c r="BK288" s="144">
        <f>ROUND(I288*H288,2)</f>
        <v>0</v>
      </c>
      <c r="BL288" s="18" t="s">
        <v>175</v>
      </c>
      <c r="BM288" s="143" t="s">
        <v>2100</v>
      </c>
    </row>
    <row r="289" spans="2:47" s="1" customFormat="1" ht="11.25">
      <c r="B289" s="33"/>
      <c r="D289" s="145" t="s">
        <v>177</v>
      </c>
      <c r="F289" s="146" t="s">
        <v>2101</v>
      </c>
      <c r="I289" s="147"/>
      <c r="L289" s="33"/>
      <c r="M289" s="148"/>
      <c r="T289" s="54"/>
      <c r="AT289" s="18" t="s">
        <v>177</v>
      </c>
      <c r="AU289" s="18" t="s">
        <v>90</v>
      </c>
    </row>
    <row r="290" spans="2:51" s="12" customFormat="1" ht="11.25">
      <c r="B290" s="149"/>
      <c r="D290" s="150" t="s">
        <v>179</v>
      </c>
      <c r="E290" s="151" t="s">
        <v>19</v>
      </c>
      <c r="F290" s="152" t="s">
        <v>2081</v>
      </c>
      <c r="H290" s="151" t="s">
        <v>19</v>
      </c>
      <c r="I290" s="153"/>
      <c r="L290" s="149"/>
      <c r="M290" s="154"/>
      <c r="T290" s="155"/>
      <c r="AT290" s="151" t="s">
        <v>179</v>
      </c>
      <c r="AU290" s="151" t="s">
        <v>90</v>
      </c>
      <c r="AV290" s="12" t="s">
        <v>82</v>
      </c>
      <c r="AW290" s="12" t="s">
        <v>35</v>
      </c>
      <c r="AX290" s="12" t="s">
        <v>74</v>
      </c>
      <c r="AY290" s="151" t="s">
        <v>167</v>
      </c>
    </row>
    <row r="291" spans="2:51" s="13" customFormat="1" ht="11.25">
      <c r="B291" s="156"/>
      <c r="D291" s="150" t="s">
        <v>179</v>
      </c>
      <c r="E291" s="157" t="s">
        <v>19</v>
      </c>
      <c r="F291" s="158" t="s">
        <v>2102</v>
      </c>
      <c r="H291" s="159">
        <v>10.8</v>
      </c>
      <c r="I291" s="160"/>
      <c r="L291" s="156"/>
      <c r="M291" s="161"/>
      <c r="T291" s="162"/>
      <c r="AT291" s="157" t="s">
        <v>179</v>
      </c>
      <c r="AU291" s="157" t="s">
        <v>90</v>
      </c>
      <c r="AV291" s="13" t="s">
        <v>90</v>
      </c>
      <c r="AW291" s="13" t="s">
        <v>35</v>
      </c>
      <c r="AX291" s="13" t="s">
        <v>74</v>
      </c>
      <c r="AY291" s="157" t="s">
        <v>167</v>
      </c>
    </row>
    <row r="292" spans="2:51" s="13" customFormat="1" ht="11.25">
      <c r="B292" s="156"/>
      <c r="D292" s="150" t="s">
        <v>179</v>
      </c>
      <c r="E292" s="157" t="s">
        <v>19</v>
      </c>
      <c r="F292" s="158" t="s">
        <v>2103</v>
      </c>
      <c r="H292" s="159">
        <v>39</v>
      </c>
      <c r="I292" s="160"/>
      <c r="L292" s="156"/>
      <c r="M292" s="161"/>
      <c r="T292" s="162"/>
      <c r="AT292" s="157" t="s">
        <v>179</v>
      </c>
      <c r="AU292" s="157" t="s">
        <v>90</v>
      </c>
      <c r="AV292" s="13" t="s">
        <v>90</v>
      </c>
      <c r="AW292" s="13" t="s">
        <v>35</v>
      </c>
      <c r="AX292" s="13" t="s">
        <v>74</v>
      </c>
      <c r="AY292" s="157" t="s">
        <v>167</v>
      </c>
    </row>
    <row r="293" spans="2:51" s="12" customFormat="1" ht="11.25">
      <c r="B293" s="149"/>
      <c r="D293" s="150" t="s">
        <v>179</v>
      </c>
      <c r="E293" s="151" t="s">
        <v>19</v>
      </c>
      <c r="F293" s="152" t="s">
        <v>2091</v>
      </c>
      <c r="H293" s="151" t="s">
        <v>19</v>
      </c>
      <c r="I293" s="153"/>
      <c r="L293" s="149"/>
      <c r="M293" s="154"/>
      <c r="T293" s="155"/>
      <c r="AT293" s="151" t="s">
        <v>179</v>
      </c>
      <c r="AU293" s="151" t="s">
        <v>90</v>
      </c>
      <c r="AV293" s="12" t="s">
        <v>82</v>
      </c>
      <c r="AW293" s="12" t="s">
        <v>35</v>
      </c>
      <c r="AX293" s="12" t="s">
        <v>74</v>
      </c>
      <c r="AY293" s="151" t="s">
        <v>167</v>
      </c>
    </row>
    <row r="294" spans="2:51" s="13" customFormat="1" ht="11.25">
      <c r="B294" s="156"/>
      <c r="D294" s="150" t="s">
        <v>179</v>
      </c>
      <c r="E294" s="157" t="s">
        <v>19</v>
      </c>
      <c r="F294" s="158" t="s">
        <v>2104</v>
      </c>
      <c r="H294" s="159">
        <v>3.248</v>
      </c>
      <c r="I294" s="160"/>
      <c r="L294" s="156"/>
      <c r="M294" s="161"/>
      <c r="T294" s="162"/>
      <c r="AT294" s="157" t="s">
        <v>179</v>
      </c>
      <c r="AU294" s="157" t="s">
        <v>90</v>
      </c>
      <c r="AV294" s="13" t="s">
        <v>90</v>
      </c>
      <c r="AW294" s="13" t="s">
        <v>35</v>
      </c>
      <c r="AX294" s="13" t="s">
        <v>74</v>
      </c>
      <c r="AY294" s="157" t="s">
        <v>167</v>
      </c>
    </row>
    <row r="295" spans="2:51" s="13" customFormat="1" ht="11.25">
      <c r="B295" s="156"/>
      <c r="D295" s="150" t="s">
        <v>179</v>
      </c>
      <c r="E295" s="157" t="s">
        <v>19</v>
      </c>
      <c r="F295" s="158" t="s">
        <v>2105</v>
      </c>
      <c r="H295" s="159">
        <v>12.48</v>
      </c>
      <c r="I295" s="160"/>
      <c r="L295" s="156"/>
      <c r="M295" s="161"/>
      <c r="T295" s="162"/>
      <c r="AT295" s="157" t="s">
        <v>179</v>
      </c>
      <c r="AU295" s="157" t="s">
        <v>90</v>
      </c>
      <c r="AV295" s="13" t="s">
        <v>90</v>
      </c>
      <c r="AW295" s="13" t="s">
        <v>35</v>
      </c>
      <c r="AX295" s="13" t="s">
        <v>74</v>
      </c>
      <c r="AY295" s="157" t="s">
        <v>167</v>
      </c>
    </row>
    <row r="296" spans="2:51" s="13" customFormat="1" ht="11.25">
      <c r="B296" s="156"/>
      <c r="D296" s="150" t="s">
        <v>179</v>
      </c>
      <c r="E296" s="157" t="s">
        <v>19</v>
      </c>
      <c r="F296" s="158" t="s">
        <v>2106</v>
      </c>
      <c r="H296" s="159">
        <v>3.756</v>
      </c>
      <c r="I296" s="160"/>
      <c r="L296" s="156"/>
      <c r="M296" s="161"/>
      <c r="T296" s="162"/>
      <c r="AT296" s="157" t="s">
        <v>179</v>
      </c>
      <c r="AU296" s="157" t="s">
        <v>90</v>
      </c>
      <c r="AV296" s="13" t="s">
        <v>90</v>
      </c>
      <c r="AW296" s="13" t="s">
        <v>35</v>
      </c>
      <c r="AX296" s="13" t="s">
        <v>74</v>
      </c>
      <c r="AY296" s="157" t="s">
        <v>167</v>
      </c>
    </row>
    <row r="297" spans="2:51" s="13" customFormat="1" ht="11.25">
      <c r="B297" s="156"/>
      <c r="D297" s="150" t="s">
        <v>179</v>
      </c>
      <c r="E297" s="157" t="s">
        <v>19</v>
      </c>
      <c r="F297" s="158" t="s">
        <v>2107</v>
      </c>
      <c r="H297" s="159">
        <v>3.225</v>
      </c>
      <c r="I297" s="160"/>
      <c r="L297" s="156"/>
      <c r="M297" s="161"/>
      <c r="T297" s="162"/>
      <c r="AT297" s="157" t="s">
        <v>179</v>
      </c>
      <c r="AU297" s="157" t="s">
        <v>90</v>
      </c>
      <c r="AV297" s="13" t="s">
        <v>90</v>
      </c>
      <c r="AW297" s="13" t="s">
        <v>35</v>
      </c>
      <c r="AX297" s="13" t="s">
        <v>74</v>
      </c>
      <c r="AY297" s="157" t="s">
        <v>167</v>
      </c>
    </row>
    <row r="298" spans="2:51" s="13" customFormat="1" ht="11.25">
      <c r="B298" s="156"/>
      <c r="D298" s="150" t="s">
        <v>179</v>
      </c>
      <c r="E298" s="157" t="s">
        <v>19</v>
      </c>
      <c r="F298" s="158" t="s">
        <v>2108</v>
      </c>
      <c r="H298" s="159">
        <v>10.38</v>
      </c>
      <c r="I298" s="160"/>
      <c r="L298" s="156"/>
      <c r="M298" s="161"/>
      <c r="T298" s="162"/>
      <c r="AT298" s="157" t="s">
        <v>179</v>
      </c>
      <c r="AU298" s="157" t="s">
        <v>90</v>
      </c>
      <c r="AV298" s="13" t="s">
        <v>90</v>
      </c>
      <c r="AW298" s="13" t="s">
        <v>35</v>
      </c>
      <c r="AX298" s="13" t="s">
        <v>74</v>
      </c>
      <c r="AY298" s="157" t="s">
        <v>167</v>
      </c>
    </row>
    <row r="299" spans="2:51" s="13" customFormat="1" ht="11.25">
      <c r="B299" s="156"/>
      <c r="D299" s="150" t="s">
        <v>179</v>
      </c>
      <c r="E299" s="157" t="s">
        <v>19</v>
      </c>
      <c r="F299" s="158" t="s">
        <v>2109</v>
      </c>
      <c r="H299" s="159">
        <v>2.745</v>
      </c>
      <c r="I299" s="160"/>
      <c r="L299" s="156"/>
      <c r="M299" s="161"/>
      <c r="T299" s="162"/>
      <c r="AT299" s="157" t="s">
        <v>179</v>
      </c>
      <c r="AU299" s="157" t="s">
        <v>90</v>
      </c>
      <c r="AV299" s="13" t="s">
        <v>90</v>
      </c>
      <c r="AW299" s="13" t="s">
        <v>35</v>
      </c>
      <c r="AX299" s="13" t="s">
        <v>74</v>
      </c>
      <c r="AY299" s="157" t="s">
        <v>167</v>
      </c>
    </row>
    <row r="300" spans="2:51" s="14" customFormat="1" ht="11.25">
      <c r="B300" s="163"/>
      <c r="D300" s="150" t="s">
        <v>179</v>
      </c>
      <c r="E300" s="164" t="s">
        <v>19</v>
      </c>
      <c r="F300" s="165" t="s">
        <v>200</v>
      </c>
      <c r="H300" s="166">
        <v>85.63399999999999</v>
      </c>
      <c r="I300" s="167"/>
      <c r="L300" s="163"/>
      <c r="M300" s="168"/>
      <c r="T300" s="169"/>
      <c r="AT300" s="164" t="s">
        <v>179</v>
      </c>
      <c r="AU300" s="164" t="s">
        <v>90</v>
      </c>
      <c r="AV300" s="14" t="s">
        <v>175</v>
      </c>
      <c r="AW300" s="14" t="s">
        <v>35</v>
      </c>
      <c r="AX300" s="14" t="s">
        <v>82</v>
      </c>
      <c r="AY300" s="164" t="s">
        <v>167</v>
      </c>
    </row>
    <row r="301" spans="2:65" s="1" customFormat="1" ht="16.5" customHeight="1">
      <c r="B301" s="33"/>
      <c r="C301" s="132" t="s">
        <v>365</v>
      </c>
      <c r="D301" s="132" t="s">
        <v>170</v>
      </c>
      <c r="E301" s="133" t="s">
        <v>2110</v>
      </c>
      <c r="F301" s="134" t="s">
        <v>2111</v>
      </c>
      <c r="G301" s="135" t="s">
        <v>173</v>
      </c>
      <c r="H301" s="136">
        <v>85.634</v>
      </c>
      <c r="I301" s="137"/>
      <c r="J301" s="138">
        <f>ROUND(I301*H301,2)</f>
        <v>0</v>
      </c>
      <c r="K301" s="134" t="s">
        <v>174</v>
      </c>
      <c r="L301" s="33"/>
      <c r="M301" s="139" t="s">
        <v>19</v>
      </c>
      <c r="N301" s="140" t="s">
        <v>46</v>
      </c>
      <c r="P301" s="141">
        <f>O301*H301</f>
        <v>0</v>
      </c>
      <c r="Q301" s="141">
        <v>0</v>
      </c>
      <c r="R301" s="141">
        <f>Q301*H301</f>
        <v>0</v>
      </c>
      <c r="S301" s="141">
        <v>0</v>
      </c>
      <c r="T301" s="142">
        <f>S301*H301</f>
        <v>0</v>
      </c>
      <c r="AR301" s="143" t="s">
        <v>175</v>
      </c>
      <c r="AT301" s="143" t="s">
        <v>170</v>
      </c>
      <c r="AU301" s="143" t="s">
        <v>90</v>
      </c>
      <c r="AY301" s="18" t="s">
        <v>167</v>
      </c>
      <c r="BE301" s="144">
        <f>IF(N301="základní",J301,0)</f>
        <v>0</v>
      </c>
      <c r="BF301" s="144">
        <f>IF(N301="snížená",J301,0)</f>
        <v>0</v>
      </c>
      <c r="BG301" s="144">
        <f>IF(N301="zákl. přenesená",J301,0)</f>
        <v>0</v>
      </c>
      <c r="BH301" s="144">
        <f>IF(N301="sníž. přenesená",J301,0)</f>
        <v>0</v>
      </c>
      <c r="BI301" s="144">
        <f>IF(N301="nulová",J301,0)</f>
        <v>0</v>
      </c>
      <c r="BJ301" s="18" t="s">
        <v>90</v>
      </c>
      <c r="BK301" s="144">
        <f>ROUND(I301*H301,2)</f>
        <v>0</v>
      </c>
      <c r="BL301" s="18" t="s">
        <v>175</v>
      </c>
      <c r="BM301" s="143" t="s">
        <v>2112</v>
      </c>
    </row>
    <row r="302" spans="2:47" s="1" customFormat="1" ht="11.25">
      <c r="B302" s="33"/>
      <c r="D302" s="145" t="s">
        <v>177</v>
      </c>
      <c r="F302" s="146" t="s">
        <v>2113</v>
      </c>
      <c r="I302" s="147"/>
      <c r="L302" s="33"/>
      <c r="M302" s="148"/>
      <c r="T302" s="54"/>
      <c r="AT302" s="18" t="s">
        <v>177</v>
      </c>
      <c r="AU302" s="18" t="s">
        <v>90</v>
      </c>
    </row>
    <row r="303" spans="2:65" s="1" customFormat="1" ht="16.5" customHeight="1">
      <c r="B303" s="33"/>
      <c r="C303" s="132" t="s">
        <v>379</v>
      </c>
      <c r="D303" s="132" t="s">
        <v>170</v>
      </c>
      <c r="E303" s="133" t="s">
        <v>2114</v>
      </c>
      <c r="F303" s="134" t="s">
        <v>2115</v>
      </c>
      <c r="G303" s="135" t="s">
        <v>218</v>
      </c>
      <c r="H303" s="136">
        <v>11.928</v>
      </c>
      <c r="I303" s="137"/>
      <c r="J303" s="138">
        <f>ROUND(I303*H303,2)</f>
        <v>0</v>
      </c>
      <c r="K303" s="134" t="s">
        <v>174</v>
      </c>
      <c r="L303" s="33"/>
      <c r="M303" s="139" t="s">
        <v>19</v>
      </c>
      <c r="N303" s="140" t="s">
        <v>46</v>
      </c>
      <c r="P303" s="141">
        <f>O303*H303</f>
        <v>0</v>
      </c>
      <c r="Q303" s="141">
        <v>2.50187</v>
      </c>
      <c r="R303" s="141">
        <f>Q303*H303</f>
        <v>29.84230536</v>
      </c>
      <c r="S303" s="141">
        <v>0</v>
      </c>
      <c r="T303" s="142">
        <f>S303*H303</f>
        <v>0</v>
      </c>
      <c r="AR303" s="143" t="s">
        <v>175</v>
      </c>
      <c r="AT303" s="143" t="s">
        <v>170</v>
      </c>
      <c r="AU303" s="143" t="s">
        <v>90</v>
      </c>
      <c r="AY303" s="18" t="s">
        <v>167</v>
      </c>
      <c r="BE303" s="144">
        <f>IF(N303="základní",J303,0)</f>
        <v>0</v>
      </c>
      <c r="BF303" s="144">
        <f>IF(N303="snížená",J303,0)</f>
        <v>0</v>
      </c>
      <c r="BG303" s="144">
        <f>IF(N303="zákl. přenesená",J303,0)</f>
        <v>0</v>
      </c>
      <c r="BH303" s="144">
        <f>IF(N303="sníž. přenesená",J303,0)</f>
        <v>0</v>
      </c>
      <c r="BI303" s="144">
        <f>IF(N303="nulová",J303,0)</f>
        <v>0</v>
      </c>
      <c r="BJ303" s="18" t="s">
        <v>90</v>
      </c>
      <c r="BK303" s="144">
        <f>ROUND(I303*H303,2)</f>
        <v>0</v>
      </c>
      <c r="BL303" s="18" t="s">
        <v>175</v>
      </c>
      <c r="BM303" s="143" t="s">
        <v>2116</v>
      </c>
    </row>
    <row r="304" spans="2:47" s="1" customFormat="1" ht="11.25">
      <c r="B304" s="33"/>
      <c r="D304" s="145" t="s">
        <v>177</v>
      </c>
      <c r="F304" s="146" t="s">
        <v>2117</v>
      </c>
      <c r="I304" s="147"/>
      <c r="L304" s="33"/>
      <c r="M304" s="148"/>
      <c r="T304" s="54"/>
      <c r="AT304" s="18" t="s">
        <v>177</v>
      </c>
      <c r="AU304" s="18" t="s">
        <v>90</v>
      </c>
    </row>
    <row r="305" spans="2:51" s="12" customFormat="1" ht="11.25">
      <c r="B305" s="149"/>
      <c r="D305" s="150" t="s">
        <v>179</v>
      </c>
      <c r="E305" s="151" t="s">
        <v>19</v>
      </c>
      <c r="F305" s="152" t="s">
        <v>2118</v>
      </c>
      <c r="H305" s="151" t="s">
        <v>19</v>
      </c>
      <c r="I305" s="153"/>
      <c r="L305" s="149"/>
      <c r="M305" s="154"/>
      <c r="T305" s="155"/>
      <c r="AT305" s="151" t="s">
        <v>179</v>
      </c>
      <c r="AU305" s="151" t="s">
        <v>90</v>
      </c>
      <c r="AV305" s="12" t="s">
        <v>82</v>
      </c>
      <c r="AW305" s="12" t="s">
        <v>35</v>
      </c>
      <c r="AX305" s="12" t="s">
        <v>74</v>
      </c>
      <c r="AY305" s="151" t="s">
        <v>167</v>
      </c>
    </row>
    <row r="306" spans="2:51" s="13" customFormat="1" ht="11.25">
      <c r="B306" s="156"/>
      <c r="D306" s="150" t="s">
        <v>179</v>
      </c>
      <c r="E306" s="157" t="s">
        <v>19</v>
      </c>
      <c r="F306" s="158" t="s">
        <v>1957</v>
      </c>
      <c r="H306" s="159">
        <v>0.648</v>
      </c>
      <c r="I306" s="160"/>
      <c r="L306" s="156"/>
      <c r="M306" s="161"/>
      <c r="T306" s="162"/>
      <c r="AT306" s="157" t="s">
        <v>179</v>
      </c>
      <c r="AU306" s="157" t="s">
        <v>90</v>
      </c>
      <c r="AV306" s="13" t="s">
        <v>90</v>
      </c>
      <c r="AW306" s="13" t="s">
        <v>35</v>
      </c>
      <c r="AX306" s="13" t="s">
        <v>74</v>
      </c>
      <c r="AY306" s="157" t="s">
        <v>167</v>
      </c>
    </row>
    <row r="307" spans="2:51" s="13" customFormat="1" ht="11.25">
      <c r="B307" s="156"/>
      <c r="D307" s="150" t="s">
        <v>179</v>
      </c>
      <c r="E307" s="157" t="s">
        <v>19</v>
      </c>
      <c r="F307" s="158" t="s">
        <v>1958</v>
      </c>
      <c r="H307" s="159">
        <v>0.768</v>
      </c>
      <c r="I307" s="160"/>
      <c r="L307" s="156"/>
      <c r="M307" s="161"/>
      <c r="T307" s="162"/>
      <c r="AT307" s="157" t="s">
        <v>179</v>
      </c>
      <c r="AU307" s="157" t="s">
        <v>90</v>
      </c>
      <c r="AV307" s="13" t="s">
        <v>90</v>
      </c>
      <c r="AW307" s="13" t="s">
        <v>35</v>
      </c>
      <c r="AX307" s="13" t="s">
        <v>74</v>
      </c>
      <c r="AY307" s="157" t="s">
        <v>167</v>
      </c>
    </row>
    <row r="308" spans="2:51" s="13" customFormat="1" ht="11.25">
      <c r="B308" s="156"/>
      <c r="D308" s="150" t="s">
        <v>179</v>
      </c>
      <c r="E308" s="157" t="s">
        <v>19</v>
      </c>
      <c r="F308" s="158" t="s">
        <v>1959</v>
      </c>
      <c r="H308" s="159">
        <v>0.32</v>
      </c>
      <c r="I308" s="160"/>
      <c r="L308" s="156"/>
      <c r="M308" s="161"/>
      <c r="T308" s="162"/>
      <c r="AT308" s="157" t="s">
        <v>179</v>
      </c>
      <c r="AU308" s="157" t="s">
        <v>90</v>
      </c>
      <c r="AV308" s="13" t="s">
        <v>90</v>
      </c>
      <c r="AW308" s="13" t="s">
        <v>35</v>
      </c>
      <c r="AX308" s="13" t="s">
        <v>74</v>
      </c>
      <c r="AY308" s="157" t="s">
        <v>167</v>
      </c>
    </row>
    <row r="309" spans="2:51" s="13" customFormat="1" ht="11.25">
      <c r="B309" s="156"/>
      <c r="D309" s="150" t="s">
        <v>179</v>
      </c>
      <c r="E309" s="157" t="s">
        <v>19</v>
      </c>
      <c r="F309" s="158" t="s">
        <v>1960</v>
      </c>
      <c r="H309" s="159">
        <v>0.48</v>
      </c>
      <c r="I309" s="160"/>
      <c r="L309" s="156"/>
      <c r="M309" s="161"/>
      <c r="T309" s="162"/>
      <c r="AT309" s="157" t="s">
        <v>179</v>
      </c>
      <c r="AU309" s="157" t="s">
        <v>90</v>
      </c>
      <c r="AV309" s="13" t="s">
        <v>90</v>
      </c>
      <c r="AW309" s="13" t="s">
        <v>35</v>
      </c>
      <c r="AX309" s="13" t="s">
        <v>74</v>
      </c>
      <c r="AY309" s="157" t="s">
        <v>167</v>
      </c>
    </row>
    <row r="310" spans="2:51" s="12" customFormat="1" ht="11.25">
      <c r="B310" s="149"/>
      <c r="D310" s="150" t="s">
        <v>179</v>
      </c>
      <c r="E310" s="151" t="s">
        <v>19</v>
      </c>
      <c r="F310" s="152" t="s">
        <v>2119</v>
      </c>
      <c r="H310" s="151" t="s">
        <v>19</v>
      </c>
      <c r="I310" s="153"/>
      <c r="L310" s="149"/>
      <c r="M310" s="154"/>
      <c r="T310" s="155"/>
      <c r="AT310" s="151" t="s">
        <v>179</v>
      </c>
      <c r="AU310" s="151" t="s">
        <v>90</v>
      </c>
      <c r="AV310" s="12" t="s">
        <v>82</v>
      </c>
      <c r="AW310" s="12" t="s">
        <v>35</v>
      </c>
      <c r="AX310" s="12" t="s">
        <v>74</v>
      </c>
      <c r="AY310" s="151" t="s">
        <v>167</v>
      </c>
    </row>
    <row r="311" spans="2:51" s="13" customFormat="1" ht="11.25">
      <c r="B311" s="156"/>
      <c r="D311" s="150" t="s">
        <v>179</v>
      </c>
      <c r="E311" s="157" t="s">
        <v>19</v>
      </c>
      <c r="F311" s="158" t="s">
        <v>2120</v>
      </c>
      <c r="H311" s="159">
        <v>1.28</v>
      </c>
      <c r="I311" s="160"/>
      <c r="L311" s="156"/>
      <c r="M311" s="161"/>
      <c r="T311" s="162"/>
      <c r="AT311" s="157" t="s">
        <v>179</v>
      </c>
      <c r="AU311" s="157" t="s">
        <v>90</v>
      </c>
      <c r="AV311" s="13" t="s">
        <v>90</v>
      </c>
      <c r="AW311" s="13" t="s">
        <v>35</v>
      </c>
      <c r="AX311" s="13" t="s">
        <v>74</v>
      </c>
      <c r="AY311" s="157" t="s">
        <v>167</v>
      </c>
    </row>
    <row r="312" spans="2:51" s="12" customFormat="1" ht="11.25">
      <c r="B312" s="149"/>
      <c r="D312" s="150" t="s">
        <v>179</v>
      </c>
      <c r="E312" s="151" t="s">
        <v>19</v>
      </c>
      <c r="F312" s="152" t="s">
        <v>2121</v>
      </c>
      <c r="H312" s="151" t="s">
        <v>19</v>
      </c>
      <c r="I312" s="153"/>
      <c r="L312" s="149"/>
      <c r="M312" s="154"/>
      <c r="T312" s="155"/>
      <c r="AT312" s="151" t="s">
        <v>179</v>
      </c>
      <c r="AU312" s="151" t="s">
        <v>90</v>
      </c>
      <c r="AV312" s="12" t="s">
        <v>82</v>
      </c>
      <c r="AW312" s="12" t="s">
        <v>35</v>
      </c>
      <c r="AX312" s="12" t="s">
        <v>74</v>
      </c>
      <c r="AY312" s="151" t="s">
        <v>167</v>
      </c>
    </row>
    <row r="313" spans="2:51" s="13" customFormat="1" ht="11.25">
      <c r="B313" s="156"/>
      <c r="D313" s="150" t="s">
        <v>179</v>
      </c>
      <c r="E313" s="157" t="s">
        <v>19</v>
      </c>
      <c r="F313" s="158" t="s">
        <v>2122</v>
      </c>
      <c r="H313" s="159">
        <v>2.048</v>
      </c>
      <c r="I313" s="160"/>
      <c r="L313" s="156"/>
      <c r="M313" s="161"/>
      <c r="T313" s="162"/>
      <c r="AT313" s="157" t="s">
        <v>179</v>
      </c>
      <c r="AU313" s="157" t="s">
        <v>90</v>
      </c>
      <c r="AV313" s="13" t="s">
        <v>90</v>
      </c>
      <c r="AW313" s="13" t="s">
        <v>35</v>
      </c>
      <c r="AX313" s="13" t="s">
        <v>74</v>
      </c>
      <c r="AY313" s="157" t="s">
        <v>167</v>
      </c>
    </row>
    <row r="314" spans="2:51" s="13" customFormat="1" ht="11.25">
      <c r="B314" s="156"/>
      <c r="D314" s="150" t="s">
        <v>179</v>
      </c>
      <c r="E314" s="157" t="s">
        <v>19</v>
      </c>
      <c r="F314" s="158" t="s">
        <v>2123</v>
      </c>
      <c r="H314" s="159">
        <v>4.464</v>
      </c>
      <c r="I314" s="160"/>
      <c r="L314" s="156"/>
      <c r="M314" s="161"/>
      <c r="T314" s="162"/>
      <c r="AT314" s="157" t="s">
        <v>179</v>
      </c>
      <c r="AU314" s="157" t="s">
        <v>90</v>
      </c>
      <c r="AV314" s="13" t="s">
        <v>90</v>
      </c>
      <c r="AW314" s="13" t="s">
        <v>35</v>
      </c>
      <c r="AX314" s="13" t="s">
        <v>74</v>
      </c>
      <c r="AY314" s="157" t="s">
        <v>167</v>
      </c>
    </row>
    <row r="315" spans="2:51" s="13" customFormat="1" ht="11.25">
      <c r="B315" s="156"/>
      <c r="D315" s="150" t="s">
        <v>179</v>
      </c>
      <c r="E315" s="157" t="s">
        <v>19</v>
      </c>
      <c r="F315" s="158" t="s">
        <v>2124</v>
      </c>
      <c r="H315" s="159">
        <v>1.92</v>
      </c>
      <c r="I315" s="160"/>
      <c r="L315" s="156"/>
      <c r="M315" s="161"/>
      <c r="T315" s="162"/>
      <c r="AT315" s="157" t="s">
        <v>179</v>
      </c>
      <c r="AU315" s="157" t="s">
        <v>90</v>
      </c>
      <c r="AV315" s="13" t="s">
        <v>90</v>
      </c>
      <c r="AW315" s="13" t="s">
        <v>35</v>
      </c>
      <c r="AX315" s="13" t="s">
        <v>74</v>
      </c>
      <c r="AY315" s="157" t="s">
        <v>167</v>
      </c>
    </row>
    <row r="316" spans="2:51" s="14" customFormat="1" ht="11.25">
      <c r="B316" s="163"/>
      <c r="D316" s="150" t="s">
        <v>179</v>
      </c>
      <c r="E316" s="164" t="s">
        <v>19</v>
      </c>
      <c r="F316" s="165" t="s">
        <v>200</v>
      </c>
      <c r="H316" s="166">
        <v>11.928</v>
      </c>
      <c r="I316" s="167"/>
      <c r="L316" s="163"/>
      <c r="M316" s="168"/>
      <c r="T316" s="169"/>
      <c r="AT316" s="164" t="s">
        <v>179</v>
      </c>
      <c r="AU316" s="164" t="s">
        <v>90</v>
      </c>
      <c r="AV316" s="14" t="s">
        <v>175</v>
      </c>
      <c r="AW316" s="14" t="s">
        <v>35</v>
      </c>
      <c r="AX316" s="14" t="s">
        <v>82</v>
      </c>
      <c r="AY316" s="164" t="s">
        <v>167</v>
      </c>
    </row>
    <row r="317" spans="2:65" s="1" customFormat="1" ht="16.5" customHeight="1">
      <c r="B317" s="33"/>
      <c r="C317" s="132" t="s">
        <v>386</v>
      </c>
      <c r="D317" s="132" t="s">
        <v>170</v>
      </c>
      <c r="E317" s="133" t="s">
        <v>2125</v>
      </c>
      <c r="F317" s="134" t="s">
        <v>2126</v>
      </c>
      <c r="G317" s="135" t="s">
        <v>173</v>
      </c>
      <c r="H317" s="136">
        <v>85.36</v>
      </c>
      <c r="I317" s="137"/>
      <c r="J317" s="138">
        <f>ROUND(I317*H317,2)</f>
        <v>0</v>
      </c>
      <c r="K317" s="134" t="s">
        <v>174</v>
      </c>
      <c r="L317" s="33"/>
      <c r="M317" s="139" t="s">
        <v>19</v>
      </c>
      <c r="N317" s="140" t="s">
        <v>46</v>
      </c>
      <c r="P317" s="141">
        <f>O317*H317</f>
        <v>0</v>
      </c>
      <c r="Q317" s="141">
        <v>0.00264</v>
      </c>
      <c r="R317" s="141">
        <f>Q317*H317</f>
        <v>0.2253504</v>
      </c>
      <c r="S317" s="141">
        <v>0</v>
      </c>
      <c r="T317" s="142">
        <f>S317*H317</f>
        <v>0</v>
      </c>
      <c r="AR317" s="143" t="s">
        <v>175</v>
      </c>
      <c r="AT317" s="143" t="s">
        <v>170</v>
      </c>
      <c r="AU317" s="143" t="s">
        <v>90</v>
      </c>
      <c r="AY317" s="18" t="s">
        <v>167</v>
      </c>
      <c r="BE317" s="144">
        <f>IF(N317="základní",J317,0)</f>
        <v>0</v>
      </c>
      <c r="BF317" s="144">
        <f>IF(N317="snížená",J317,0)</f>
        <v>0</v>
      </c>
      <c r="BG317" s="144">
        <f>IF(N317="zákl. přenesená",J317,0)</f>
        <v>0</v>
      </c>
      <c r="BH317" s="144">
        <f>IF(N317="sníž. přenesená",J317,0)</f>
        <v>0</v>
      </c>
      <c r="BI317" s="144">
        <f>IF(N317="nulová",J317,0)</f>
        <v>0</v>
      </c>
      <c r="BJ317" s="18" t="s">
        <v>90</v>
      </c>
      <c r="BK317" s="144">
        <f>ROUND(I317*H317,2)</f>
        <v>0</v>
      </c>
      <c r="BL317" s="18" t="s">
        <v>175</v>
      </c>
      <c r="BM317" s="143" t="s">
        <v>2127</v>
      </c>
    </row>
    <row r="318" spans="2:47" s="1" customFormat="1" ht="11.25">
      <c r="B318" s="33"/>
      <c r="D318" s="145" t="s">
        <v>177</v>
      </c>
      <c r="F318" s="146" t="s">
        <v>2128</v>
      </c>
      <c r="I318" s="147"/>
      <c r="L318" s="33"/>
      <c r="M318" s="148"/>
      <c r="T318" s="54"/>
      <c r="AT318" s="18" t="s">
        <v>177</v>
      </c>
      <c r="AU318" s="18" t="s">
        <v>90</v>
      </c>
    </row>
    <row r="319" spans="2:51" s="12" customFormat="1" ht="11.25">
      <c r="B319" s="149"/>
      <c r="D319" s="150" t="s">
        <v>179</v>
      </c>
      <c r="E319" s="151" t="s">
        <v>19</v>
      </c>
      <c r="F319" s="152" t="s">
        <v>2119</v>
      </c>
      <c r="H319" s="151" t="s">
        <v>19</v>
      </c>
      <c r="I319" s="153"/>
      <c r="L319" s="149"/>
      <c r="M319" s="154"/>
      <c r="T319" s="155"/>
      <c r="AT319" s="151" t="s">
        <v>179</v>
      </c>
      <c r="AU319" s="151" t="s">
        <v>90</v>
      </c>
      <c r="AV319" s="12" t="s">
        <v>82</v>
      </c>
      <c r="AW319" s="12" t="s">
        <v>35</v>
      </c>
      <c r="AX319" s="12" t="s">
        <v>74</v>
      </c>
      <c r="AY319" s="151" t="s">
        <v>167</v>
      </c>
    </row>
    <row r="320" spans="2:51" s="13" customFormat="1" ht="11.25">
      <c r="B320" s="156"/>
      <c r="D320" s="150" t="s">
        <v>179</v>
      </c>
      <c r="E320" s="157" t="s">
        <v>19</v>
      </c>
      <c r="F320" s="158" t="s">
        <v>2129</v>
      </c>
      <c r="H320" s="159">
        <v>12.8</v>
      </c>
      <c r="I320" s="160"/>
      <c r="L320" s="156"/>
      <c r="M320" s="161"/>
      <c r="T320" s="162"/>
      <c r="AT320" s="157" t="s">
        <v>179</v>
      </c>
      <c r="AU320" s="157" t="s">
        <v>90</v>
      </c>
      <c r="AV320" s="13" t="s">
        <v>90</v>
      </c>
      <c r="AW320" s="13" t="s">
        <v>35</v>
      </c>
      <c r="AX320" s="13" t="s">
        <v>74</v>
      </c>
      <c r="AY320" s="157" t="s">
        <v>167</v>
      </c>
    </row>
    <row r="321" spans="2:51" s="12" customFormat="1" ht="11.25">
      <c r="B321" s="149"/>
      <c r="D321" s="150" t="s">
        <v>179</v>
      </c>
      <c r="E321" s="151" t="s">
        <v>19</v>
      </c>
      <c r="F321" s="152" t="s">
        <v>2121</v>
      </c>
      <c r="H321" s="151" t="s">
        <v>19</v>
      </c>
      <c r="I321" s="153"/>
      <c r="L321" s="149"/>
      <c r="M321" s="154"/>
      <c r="T321" s="155"/>
      <c r="AT321" s="151" t="s">
        <v>179</v>
      </c>
      <c r="AU321" s="151" t="s">
        <v>90</v>
      </c>
      <c r="AV321" s="12" t="s">
        <v>82</v>
      </c>
      <c r="AW321" s="12" t="s">
        <v>35</v>
      </c>
      <c r="AX321" s="12" t="s">
        <v>74</v>
      </c>
      <c r="AY321" s="151" t="s">
        <v>167</v>
      </c>
    </row>
    <row r="322" spans="2:51" s="13" customFormat="1" ht="11.25">
      <c r="B322" s="156"/>
      <c r="D322" s="150" t="s">
        <v>179</v>
      </c>
      <c r="E322" s="157" t="s">
        <v>19</v>
      </c>
      <c r="F322" s="158" t="s">
        <v>2130</v>
      </c>
      <c r="H322" s="159">
        <v>20.48</v>
      </c>
      <c r="I322" s="160"/>
      <c r="L322" s="156"/>
      <c r="M322" s="161"/>
      <c r="T322" s="162"/>
      <c r="AT322" s="157" t="s">
        <v>179</v>
      </c>
      <c r="AU322" s="157" t="s">
        <v>90</v>
      </c>
      <c r="AV322" s="13" t="s">
        <v>90</v>
      </c>
      <c r="AW322" s="13" t="s">
        <v>35</v>
      </c>
      <c r="AX322" s="13" t="s">
        <v>74</v>
      </c>
      <c r="AY322" s="157" t="s">
        <v>167</v>
      </c>
    </row>
    <row r="323" spans="2:51" s="13" customFormat="1" ht="11.25">
      <c r="B323" s="156"/>
      <c r="D323" s="150" t="s">
        <v>179</v>
      </c>
      <c r="E323" s="157" t="s">
        <v>19</v>
      </c>
      <c r="F323" s="158" t="s">
        <v>2131</v>
      </c>
      <c r="H323" s="159">
        <v>44.64</v>
      </c>
      <c r="I323" s="160"/>
      <c r="L323" s="156"/>
      <c r="M323" s="161"/>
      <c r="T323" s="162"/>
      <c r="AT323" s="157" t="s">
        <v>179</v>
      </c>
      <c r="AU323" s="157" t="s">
        <v>90</v>
      </c>
      <c r="AV323" s="13" t="s">
        <v>90</v>
      </c>
      <c r="AW323" s="13" t="s">
        <v>35</v>
      </c>
      <c r="AX323" s="13" t="s">
        <v>74</v>
      </c>
      <c r="AY323" s="157" t="s">
        <v>167</v>
      </c>
    </row>
    <row r="324" spans="2:51" s="13" customFormat="1" ht="11.25">
      <c r="B324" s="156"/>
      <c r="D324" s="150" t="s">
        <v>179</v>
      </c>
      <c r="E324" s="157" t="s">
        <v>19</v>
      </c>
      <c r="F324" s="158" t="s">
        <v>2132</v>
      </c>
      <c r="H324" s="159">
        <v>19.2</v>
      </c>
      <c r="I324" s="160"/>
      <c r="L324" s="156"/>
      <c r="M324" s="161"/>
      <c r="T324" s="162"/>
      <c r="AT324" s="157" t="s">
        <v>179</v>
      </c>
      <c r="AU324" s="157" t="s">
        <v>90</v>
      </c>
      <c r="AV324" s="13" t="s">
        <v>90</v>
      </c>
      <c r="AW324" s="13" t="s">
        <v>35</v>
      </c>
      <c r="AX324" s="13" t="s">
        <v>74</v>
      </c>
      <c r="AY324" s="157" t="s">
        <v>167</v>
      </c>
    </row>
    <row r="325" spans="2:51" s="13" customFormat="1" ht="11.25">
      <c r="B325" s="156"/>
      <c r="D325" s="150" t="s">
        <v>179</v>
      </c>
      <c r="E325" s="157" t="s">
        <v>19</v>
      </c>
      <c r="F325" s="158" t="s">
        <v>2133</v>
      </c>
      <c r="H325" s="159">
        <v>-2.56</v>
      </c>
      <c r="I325" s="160"/>
      <c r="L325" s="156"/>
      <c r="M325" s="161"/>
      <c r="T325" s="162"/>
      <c r="AT325" s="157" t="s">
        <v>179</v>
      </c>
      <c r="AU325" s="157" t="s">
        <v>90</v>
      </c>
      <c r="AV325" s="13" t="s">
        <v>90</v>
      </c>
      <c r="AW325" s="13" t="s">
        <v>35</v>
      </c>
      <c r="AX325" s="13" t="s">
        <v>74</v>
      </c>
      <c r="AY325" s="157" t="s">
        <v>167</v>
      </c>
    </row>
    <row r="326" spans="2:51" s="13" customFormat="1" ht="11.25">
      <c r="B326" s="156"/>
      <c r="D326" s="150" t="s">
        <v>179</v>
      </c>
      <c r="E326" s="157" t="s">
        <v>19</v>
      </c>
      <c r="F326" s="158" t="s">
        <v>2134</v>
      </c>
      <c r="H326" s="159">
        <v>-6.2</v>
      </c>
      <c r="I326" s="160"/>
      <c r="L326" s="156"/>
      <c r="M326" s="161"/>
      <c r="T326" s="162"/>
      <c r="AT326" s="157" t="s">
        <v>179</v>
      </c>
      <c r="AU326" s="157" t="s">
        <v>90</v>
      </c>
      <c r="AV326" s="13" t="s">
        <v>90</v>
      </c>
      <c r="AW326" s="13" t="s">
        <v>35</v>
      </c>
      <c r="AX326" s="13" t="s">
        <v>74</v>
      </c>
      <c r="AY326" s="157" t="s">
        <v>167</v>
      </c>
    </row>
    <row r="327" spans="2:51" s="13" customFormat="1" ht="11.25">
      <c r="B327" s="156"/>
      <c r="D327" s="150" t="s">
        <v>179</v>
      </c>
      <c r="E327" s="157" t="s">
        <v>19</v>
      </c>
      <c r="F327" s="158" t="s">
        <v>2135</v>
      </c>
      <c r="H327" s="159">
        <v>-3</v>
      </c>
      <c r="I327" s="160"/>
      <c r="L327" s="156"/>
      <c r="M327" s="161"/>
      <c r="T327" s="162"/>
      <c r="AT327" s="157" t="s">
        <v>179</v>
      </c>
      <c r="AU327" s="157" t="s">
        <v>90</v>
      </c>
      <c r="AV327" s="13" t="s">
        <v>90</v>
      </c>
      <c r="AW327" s="13" t="s">
        <v>35</v>
      </c>
      <c r="AX327" s="13" t="s">
        <v>74</v>
      </c>
      <c r="AY327" s="157" t="s">
        <v>167</v>
      </c>
    </row>
    <row r="328" spans="2:51" s="14" customFormat="1" ht="11.25">
      <c r="B328" s="163"/>
      <c r="D328" s="150" t="s">
        <v>179</v>
      </c>
      <c r="E328" s="164" t="s">
        <v>19</v>
      </c>
      <c r="F328" s="165" t="s">
        <v>200</v>
      </c>
      <c r="H328" s="166">
        <v>85.36</v>
      </c>
      <c r="I328" s="167"/>
      <c r="L328" s="163"/>
      <c r="M328" s="168"/>
      <c r="T328" s="169"/>
      <c r="AT328" s="164" t="s">
        <v>179</v>
      </c>
      <c r="AU328" s="164" t="s">
        <v>90</v>
      </c>
      <c r="AV328" s="14" t="s">
        <v>175</v>
      </c>
      <c r="AW328" s="14" t="s">
        <v>35</v>
      </c>
      <c r="AX328" s="14" t="s">
        <v>82</v>
      </c>
      <c r="AY328" s="164" t="s">
        <v>167</v>
      </c>
    </row>
    <row r="329" spans="2:65" s="1" customFormat="1" ht="16.5" customHeight="1">
      <c r="B329" s="33"/>
      <c r="C329" s="132" t="s">
        <v>392</v>
      </c>
      <c r="D329" s="132" t="s">
        <v>170</v>
      </c>
      <c r="E329" s="133" t="s">
        <v>2136</v>
      </c>
      <c r="F329" s="134" t="s">
        <v>2137</v>
      </c>
      <c r="G329" s="135" t="s">
        <v>173</v>
      </c>
      <c r="H329" s="136">
        <v>85.36</v>
      </c>
      <c r="I329" s="137"/>
      <c r="J329" s="138">
        <f>ROUND(I329*H329,2)</f>
        <v>0</v>
      </c>
      <c r="K329" s="134" t="s">
        <v>174</v>
      </c>
      <c r="L329" s="33"/>
      <c r="M329" s="139" t="s">
        <v>19</v>
      </c>
      <c r="N329" s="140" t="s">
        <v>46</v>
      </c>
      <c r="P329" s="141">
        <f>O329*H329</f>
        <v>0</v>
      </c>
      <c r="Q329" s="141">
        <v>0</v>
      </c>
      <c r="R329" s="141">
        <f>Q329*H329</f>
        <v>0</v>
      </c>
      <c r="S329" s="141">
        <v>0</v>
      </c>
      <c r="T329" s="142">
        <f>S329*H329</f>
        <v>0</v>
      </c>
      <c r="AR329" s="143" t="s">
        <v>175</v>
      </c>
      <c r="AT329" s="143" t="s">
        <v>170</v>
      </c>
      <c r="AU329" s="143" t="s">
        <v>90</v>
      </c>
      <c r="AY329" s="18" t="s">
        <v>167</v>
      </c>
      <c r="BE329" s="144">
        <f>IF(N329="základní",J329,0)</f>
        <v>0</v>
      </c>
      <c r="BF329" s="144">
        <f>IF(N329="snížená",J329,0)</f>
        <v>0</v>
      </c>
      <c r="BG329" s="144">
        <f>IF(N329="zákl. přenesená",J329,0)</f>
        <v>0</v>
      </c>
      <c r="BH329" s="144">
        <f>IF(N329="sníž. přenesená",J329,0)</f>
        <v>0</v>
      </c>
      <c r="BI329" s="144">
        <f>IF(N329="nulová",J329,0)</f>
        <v>0</v>
      </c>
      <c r="BJ329" s="18" t="s">
        <v>90</v>
      </c>
      <c r="BK329" s="144">
        <f>ROUND(I329*H329,2)</f>
        <v>0</v>
      </c>
      <c r="BL329" s="18" t="s">
        <v>175</v>
      </c>
      <c r="BM329" s="143" t="s">
        <v>2138</v>
      </c>
    </row>
    <row r="330" spans="2:47" s="1" customFormat="1" ht="11.25">
      <c r="B330" s="33"/>
      <c r="D330" s="145" t="s">
        <v>177</v>
      </c>
      <c r="F330" s="146" t="s">
        <v>2139</v>
      </c>
      <c r="I330" s="147"/>
      <c r="L330" s="33"/>
      <c r="M330" s="148"/>
      <c r="T330" s="54"/>
      <c r="AT330" s="18" t="s">
        <v>177</v>
      </c>
      <c r="AU330" s="18" t="s">
        <v>90</v>
      </c>
    </row>
    <row r="331" spans="2:65" s="1" customFormat="1" ht="24.2" customHeight="1">
      <c r="B331" s="33"/>
      <c r="C331" s="132" t="s">
        <v>397</v>
      </c>
      <c r="D331" s="132" t="s">
        <v>170</v>
      </c>
      <c r="E331" s="133" t="s">
        <v>2140</v>
      </c>
      <c r="F331" s="134" t="s">
        <v>2141</v>
      </c>
      <c r="G331" s="135" t="s">
        <v>389</v>
      </c>
      <c r="H331" s="136">
        <v>1.19</v>
      </c>
      <c r="I331" s="137"/>
      <c r="J331" s="138">
        <f>ROUND(I331*H331,2)</f>
        <v>0</v>
      </c>
      <c r="K331" s="134" t="s">
        <v>19</v>
      </c>
      <c r="L331" s="33"/>
      <c r="M331" s="139" t="s">
        <v>19</v>
      </c>
      <c r="N331" s="140" t="s">
        <v>46</v>
      </c>
      <c r="P331" s="141">
        <f>O331*H331</f>
        <v>0</v>
      </c>
      <c r="Q331" s="141">
        <v>1.06062</v>
      </c>
      <c r="R331" s="141">
        <f>Q331*H331</f>
        <v>1.2621377999999999</v>
      </c>
      <c r="S331" s="141">
        <v>0</v>
      </c>
      <c r="T331" s="142">
        <f>S331*H331</f>
        <v>0</v>
      </c>
      <c r="AR331" s="143" t="s">
        <v>175</v>
      </c>
      <c r="AT331" s="143" t="s">
        <v>170</v>
      </c>
      <c r="AU331" s="143" t="s">
        <v>90</v>
      </c>
      <c r="AY331" s="18" t="s">
        <v>167</v>
      </c>
      <c r="BE331" s="144">
        <f>IF(N331="základní",J331,0)</f>
        <v>0</v>
      </c>
      <c r="BF331" s="144">
        <f>IF(N331="snížená",J331,0)</f>
        <v>0</v>
      </c>
      <c r="BG331" s="144">
        <f>IF(N331="zákl. přenesená",J331,0)</f>
        <v>0</v>
      </c>
      <c r="BH331" s="144">
        <f>IF(N331="sníž. přenesená",J331,0)</f>
        <v>0</v>
      </c>
      <c r="BI331" s="144">
        <f>IF(N331="nulová",J331,0)</f>
        <v>0</v>
      </c>
      <c r="BJ331" s="18" t="s">
        <v>90</v>
      </c>
      <c r="BK331" s="144">
        <f>ROUND(I331*H331,2)</f>
        <v>0</v>
      </c>
      <c r="BL331" s="18" t="s">
        <v>175</v>
      </c>
      <c r="BM331" s="143" t="s">
        <v>2142</v>
      </c>
    </row>
    <row r="332" spans="2:51" s="12" customFormat="1" ht="11.25">
      <c r="B332" s="149"/>
      <c r="D332" s="150" t="s">
        <v>179</v>
      </c>
      <c r="E332" s="151" t="s">
        <v>19</v>
      </c>
      <c r="F332" s="152" t="s">
        <v>542</v>
      </c>
      <c r="H332" s="151" t="s">
        <v>19</v>
      </c>
      <c r="I332" s="153"/>
      <c r="L332" s="149"/>
      <c r="M332" s="154"/>
      <c r="T332" s="155"/>
      <c r="AT332" s="151" t="s">
        <v>179</v>
      </c>
      <c r="AU332" s="151" t="s">
        <v>90</v>
      </c>
      <c r="AV332" s="12" t="s">
        <v>82</v>
      </c>
      <c r="AW332" s="12" t="s">
        <v>35</v>
      </c>
      <c r="AX332" s="12" t="s">
        <v>74</v>
      </c>
      <c r="AY332" s="151" t="s">
        <v>167</v>
      </c>
    </row>
    <row r="333" spans="2:51" s="12" customFormat="1" ht="11.25">
      <c r="B333" s="149"/>
      <c r="D333" s="150" t="s">
        <v>179</v>
      </c>
      <c r="E333" s="151" t="s">
        <v>19</v>
      </c>
      <c r="F333" s="152" t="s">
        <v>2143</v>
      </c>
      <c r="H333" s="151" t="s">
        <v>19</v>
      </c>
      <c r="I333" s="153"/>
      <c r="L333" s="149"/>
      <c r="M333" s="154"/>
      <c r="T333" s="155"/>
      <c r="AT333" s="151" t="s">
        <v>179</v>
      </c>
      <c r="AU333" s="151" t="s">
        <v>90</v>
      </c>
      <c r="AV333" s="12" t="s">
        <v>82</v>
      </c>
      <c r="AW333" s="12" t="s">
        <v>35</v>
      </c>
      <c r="AX333" s="12" t="s">
        <v>74</v>
      </c>
      <c r="AY333" s="151" t="s">
        <v>167</v>
      </c>
    </row>
    <row r="334" spans="2:51" s="13" customFormat="1" ht="11.25">
      <c r="B334" s="156"/>
      <c r="D334" s="150" t="s">
        <v>179</v>
      </c>
      <c r="E334" s="157" t="s">
        <v>19</v>
      </c>
      <c r="F334" s="158" t="s">
        <v>2144</v>
      </c>
      <c r="H334" s="159">
        <v>0.312</v>
      </c>
      <c r="I334" s="160"/>
      <c r="L334" s="156"/>
      <c r="M334" s="161"/>
      <c r="T334" s="162"/>
      <c r="AT334" s="157" t="s">
        <v>179</v>
      </c>
      <c r="AU334" s="157" t="s">
        <v>90</v>
      </c>
      <c r="AV334" s="13" t="s">
        <v>90</v>
      </c>
      <c r="AW334" s="13" t="s">
        <v>35</v>
      </c>
      <c r="AX334" s="13" t="s">
        <v>74</v>
      </c>
      <c r="AY334" s="157" t="s">
        <v>167</v>
      </c>
    </row>
    <row r="335" spans="2:51" s="12" customFormat="1" ht="11.25">
      <c r="B335" s="149"/>
      <c r="D335" s="150" t="s">
        <v>179</v>
      </c>
      <c r="E335" s="151" t="s">
        <v>19</v>
      </c>
      <c r="F335" s="152" t="s">
        <v>2145</v>
      </c>
      <c r="H335" s="151" t="s">
        <v>19</v>
      </c>
      <c r="I335" s="153"/>
      <c r="L335" s="149"/>
      <c r="M335" s="154"/>
      <c r="T335" s="155"/>
      <c r="AT335" s="151" t="s">
        <v>179</v>
      </c>
      <c r="AU335" s="151" t="s">
        <v>90</v>
      </c>
      <c r="AV335" s="12" t="s">
        <v>82</v>
      </c>
      <c r="AW335" s="12" t="s">
        <v>35</v>
      </c>
      <c r="AX335" s="12" t="s">
        <v>74</v>
      </c>
      <c r="AY335" s="151" t="s">
        <v>167</v>
      </c>
    </row>
    <row r="336" spans="2:51" s="13" customFormat="1" ht="11.25">
      <c r="B336" s="156"/>
      <c r="D336" s="150" t="s">
        <v>179</v>
      </c>
      <c r="E336" s="157" t="s">
        <v>19</v>
      </c>
      <c r="F336" s="158" t="s">
        <v>2146</v>
      </c>
      <c r="H336" s="159">
        <v>0.39</v>
      </c>
      <c r="I336" s="160"/>
      <c r="L336" s="156"/>
      <c r="M336" s="161"/>
      <c r="T336" s="162"/>
      <c r="AT336" s="157" t="s">
        <v>179</v>
      </c>
      <c r="AU336" s="157" t="s">
        <v>90</v>
      </c>
      <c r="AV336" s="13" t="s">
        <v>90</v>
      </c>
      <c r="AW336" s="13" t="s">
        <v>35</v>
      </c>
      <c r="AX336" s="13" t="s">
        <v>74</v>
      </c>
      <c r="AY336" s="157" t="s">
        <v>167</v>
      </c>
    </row>
    <row r="337" spans="2:51" s="12" customFormat="1" ht="11.25">
      <c r="B337" s="149"/>
      <c r="D337" s="150" t="s">
        <v>179</v>
      </c>
      <c r="E337" s="151" t="s">
        <v>19</v>
      </c>
      <c r="F337" s="152" t="s">
        <v>2147</v>
      </c>
      <c r="H337" s="151" t="s">
        <v>19</v>
      </c>
      <c r="I337" s="153"/>
      <c r="L337" s="149"/>
      <c r="M337" s="154"/>
      <c r="T337" s="155"/>
      <c r="AT337" s="151" t="s">
        <v>179</v>
      </c>
      <c r="AU337" s="151" t="s">
        <v>90</v>
      </c>
      <c r="AV337" s="12" t="s">
        <v>82</v>
      </c>
      <c r="AW337" s="12" t="s">
        <v>35</v>
      </c>
      <c r="AX337" s="12" t="s">
        <v>74</v>
      </c>
      <c r="AY337" s="151" t="s">
        <v>167</v>
      </c>
    </row>
    <row r="338" spans="2:51" s="13" customFormat="1" ht="11.25">
      <c r="B338" s="156"/>
      <c r="D338" s="150" t="s">
        <v>179</v>
      </c>
      <c r="E338" s="157" t="s">
        <v>19</v>
      </c>
      <c r="F338" s="158" t="s">
        <v>2148</v>
      </c>
      <c r="H338" s="159">
        <v>0.488</v>
      </c>
      <c r="I338" s="160"/>
      <c r="L338" s="156"/>
      <c r="M338" s="161"/>
      <c r="T338" s="162"/>
      <c r="AT338" s="157" t="s">
        <v>179</v>
      </c>
      <c r="AU338" s="157" t="s">
        <v>90</v>
      </c>
      <c r="AV338" s="13" t="s">
        <v>90</v>
      </c>
      <c r="AW338" s="13" t="s">
        <v>35</v>
      </c>
      <c r="AX338" s="13" t="s">
        <v>74</v>
      </c>
      <c r="AY338" s="157" t="s">
        <v>167</v>
      </c>
    </row>
    <row r="339" spans="2:51" s="14" customFormat="1" ht="11.25">
      <c r="B339" s="163"/>
      <c r="D339" s="150" t="s">
        <v>179</v>
      </c>
      <c r="E339" s="164" t="s">
        <v>19</v>
      </c>
      <c r="F339" s="165" t="s">
        <v>200</v>
      </c>
      <c r="H339" s="166">
        <v>1.19</v>
      </c>
      <c r="I339" s="167"/>
      <c r="L339" s="163"/>
      <c r="M339" s="168"/>
      <c r="T339" s="169"/>
      <c r="AT339" s="164" t="s">
        <v>179</v>
      </c>
      <c r="AU339" s="164" t="s">
        <v>90</v>
      </c>
      <c r="AV339" s="14" t="s">
        <v>175</v>
      </c>
      <c r="AW339" s="14" t="s">
        <v>35</v>
      </c>
      <c r="AX339" s="14" t="s">
        <v>82</v>
      </c>
      <c r="AY339" s="164" t="s">
        <v>167</v>
      </c>
    </row>
    <row r="340" spans="2:65" s="1" customFormat="1" ht="24.2" customHeight="1">
      <c r="B340" s="33"/>
      <c r="C340" s="132" t="s">
        <v>403</v>
      </c>
      <c r="D340" s="132" t="s">
        <v>170</v>
      </c>
      <c r="E340" s="133" t="s">
        <v>2149</v>
      </c>
      <c r="F340" s="134" t="s">
        <v>2150</v>
      </c>
      <c r="G340" s="135" t="s">
        <v>173</v>
      </c>
      <c r="H340" s="136">
        <v>17.145</v>
      </c>
      <c r="I340" s="137"/>
      <c r="J340" s="138">
        <f>ROUND(I340*H340,2)</f>
        <v>0</v>
      </c>
      <c r="K340" s="134" t="s">
        <v>19</v>
      </c>
      <c r="L340" s="33"/>
      <c r="M340" s="139" t="s">
        <v>19</v>
      </c>
      <c r="N340" s="140" t="s">
        <v>46</v>
      </c>
      <c r="P340" s="141">
        <f>O340*H340</f>
        <v>0</v>
      </c>
      <c r="Q340" s="141">
        <v>0.37678</v>
      </c>
      <c r="R340" s="141">
        <f>Q340*H340</f>
        <v>6.4598930999999995</v>
      </c>
      <c r="S340" s="141">
        <v>0</v>
      </c>
      <c r="T340" s="142">
        <f>S340*H340</f>
        <v>0</v>
      </c>
      <c r="AR340" s="143" t="s">
        <v>175</v>
      </c>
      <c r="AT340" s="143" t="s">
        <v>170</v>
      </c>
      <c r="AU340" s="143" t="s">
        <v>90</v>
      </c>
      <c r="AY340" s="18" t="s">
        <v>167</v>
      </c>
      <c r="BE340" s="144">
        <f>IF(N340="základní",J340,0)</f>
        <v>0</v>
      </c>
      <c r="BF340" s="144">
        <f>IF(N340="snížená",J340,0)</f>
        <v>0</v>
      </c>
      <c r="BG340" s="144">
        <f>IF(N340="zákl. přenesená",J340,0)</f>
        <v>0</v>
      </c>
      <c r="BH340" s="144">
        <f>IF(N340="sníž. přenesená",J340,0)</f>
        <v>0</v>
      </c>
      <c r="BI340" s="144">
        <f>IF(N340="nulová",J340,0)</f>
        <v>0</v>
      </c>
      <c r="BJ340" s="18" t="s">
        <v>90</v>
      </c>
      <c r="BK340" s="144">
        <f>ROUND(I340*H340,2)</f>
        <v>0</v>
      </c>
      <c r="BL340" s="18" t="s">
        <v>175</v>
      </c>
      <c r="BM340" s="143" t="s">
        <v>2151</v>
      </c>
    </row>
    <row r="341" spans="2:51" s="12" customFormat="1" ht="11.25">
      <c r="B341" s="149"/>
      <c r="D341" s="150" t="s">
        <v>179</v>
      </c>
      <c r="E341" s="151" t="s">
        <v>19</v>
      </c>
      <c r="F341" s="152" t="s">
        <v>2152</v>
      </c>
      <c r="H341" s="151" t="s">
        <v>19</v>
      </c>
      <c r="I341" s="153"/>
      <c r="L341" s="149"/>
      <c r="M341" s="154"/>
      <c r="T341" s="155"/>
      <c r="AT341" s="151" t="s">
        <v>179</v>
      </c>
      <c r="AU341" s="151" t="s">
        <v>90</v>
      </c>
      <c r="AV341" s="12" t="s">
        <v>82</v>
      </c>
      <c r="AW341" s="12" t="s">
        <v>35</v>
      </c>
      <c r="AX341" s="12" t="s">
        <v>74</v>
      </c>
      <c r="AY341" s="151" t="s">
        <v>167</v>
      </c>
    </row>
    <row r="342" spans="2:51" s="13" customFormat="1" ht="11.25">
      <c r="B342" s="156"/>
      <c r="D342" s="150" t="s">
        <v>179</v>
      </c>
      <c r="E342" s="157" t="s">
        <v>19</v>
      </c>
      <c r="F342" s="158" t="s">
        <v>2153</v>
      </c>
      <c r="H342" s="159">
        <v>14.4</v>
      </c>
      <c r="I342" s="160"/>
      <c r="L342" s="156"/>
      <c r="M342" s="161"/>
      <c r="T342" s="162"/>
      <c r="AT342" s="157" t="s">
        <v>179</v>
      </c>
      <c r="AU342" s="157" t="s">
        <v>90</v>
      </c>
      <c r="AV342" s="13" t="s">
        <v>90</v>
      </c>
      <c r="AW342" s="13" t="s">
        <v>35</v>
      </c>
      <c r="AX342" s="13" t="s">
        <v>74</v>
      </c>
      <c r="AY342" s="157" t="s">
        <v>167</v>
      </c>
    </row>
    <row r="343" spans="2:51" s="12" customFormat="1" ht="11.25">
      <c r="B343" s="149"/>
      <c r="D343" s="150" t="s">
        <v>179</v>
      </c>
      <c r="E343" s="151" t="s">
        <v>19</v>
      </c>
      <c r="F343" s="152" t="s">
        <v>2154</v>
      </c>
      <c r="H343" s="151" t="s">
        <v>19</v>
      </c>
      <c r="I343" s="153"/>
      <c r="L343" s="149"/>
      <c r="M343" s="154"/>
      <c r="T343" s="155"/>
      <c r="AT343" s="151" t="s">
        <v>179</v>
      </c>
      <c r="AU343" s="151" t="s">
        <v>90</v>
      </c>
      <c r="AV343" s="12" t="s">
        <v>82</v>
      </c>
      <c r="AW343" s="12" t="s">
        <v>35</v>
      </c>
      <c r="AX343" s="12" t="s">
        <v>74</v>
      </c>
      <c r="AY343" s="151" t="s">
        <v>167</v>
      </c>
    </row>
    <row r="344" spans="2:51" s="13" customFormat="1" ht="11.25">
      <c r="B344" s="156"/>
      <c r="D344" s="150" t="s">
        <v>179</v>
      </c>
      <c r="E344" s="157" t="s">
        <v>19</v>
      </c>
      <c r="F344" s="158" t="s">
        <v>2155</v>
      </c>
      <c r="H344" s="159">
        <v>2.745</v>
      </c>
      <c r="I344" s="160"/>
      <c r="L344" s="156"/>
      <c r="M344" s="161"/>
      <c r="T344" s="162"/>
      <c r="AT344" s="157" t="s">
        <v>179</v>
      </c>
      <c r="AU344" s="157" t="s">
        <v>90</v>
      </c>
      <c r="AV344" s="13" t="s">
        <v>90</v>
      </c>
      <c r="AW344" s="13" t="s">
        <v>35</v>
      </c>
      <c r="AX344" s="13" t="s">
        <v>74</v>
      </c>
      <c r="AY344" s="157" t="s">
        <v>167</v>
      </c>
    </row>
    <row r="345" spans="2:51" s="14" customFormat="1" ht="11.25">
      <c r="B345" s="163"/>
      <c r="D345" s="150" t="s">
        <v>179</v>
      </c>
      <c r="E345" s="164" t="s">
        <v>19</v>
      </c>
      <c r="F345" s="165" t="s">
        <v>200</v>
      </c>
      <c r="H345" s="166">
        <v>17.145</v>
      </c>
      <c r="I345" s="167"/>
      <c r="L345" s="163"/>
      <c r="M345" s="168"/>
      <c r="T345" s="169"/>
      <c r="AT345" s="164" t="s">
        <v>179</v>
      </c>
      <c r="AU345" s="164" t="s">
        <v>90</v>
      </c>
      <c r="AV345" s="14" t="s">
        <v>175</v>
      </c>
      <c r="AW345" s="14" t="s">
        <v>35</v>
      </c>
      <c r="AX345" s="14" t="s">
        <v>82</v>
      </c>
      <c r="AY345" s="164" t="s">
        <v>167</v>
      </c>
    </row>
    <row r="346" spans="2:65" s="1" customFormat="1" ht="24.2" customHeight="1">
      <c r="B346" s="33"/>
      <c r="C346" s="132" t="s">
        <v>410</v>
      </c>
      <c r="D346" s="132" t="s">
        <v>170</v>
      </c>
      <c r="E346" s="133" t="s">
        <v>2156</v>
      </c>
      <c r="F346" s="134" t="s">
        <v>2157</v>
      </c>
      <c r="G346" s="135" t="s">
        <v>173</v>
      </c>
      <c r="H346" s="136">
        <v>44.085</v>
      </c>
      <c r="I346" s="137"/>
      <c r="J346" s="138">
        <f>ROUND(I346*H346,2)</f>
        <v>0</v>
      </c>
      <c r="K346" s="134" t="s">
        <v>174</v>
      </c>
      <c r="L346" s="33"/>
      <c r="M346" s="139" t="s">
        <v>19</v>
      </c>
      <c r="N346" s="140" t="s">
        <v>46</v>
      </c>
      <c r="P346" s="141">
        <f>O346*H346</f>
        <v>0</v>
      </c>
      <c r="Q346" s="141">
        <v>0.5496</v>
      </c>
      <c r="R346" s="141">
        <f>Q346*H346</f>
        <v>24.229116</v>
      </c>
      <c r="S346" s="141">
        <v>0</v>
      </c>
      <c r="T346" s="142">
        <f>S346*H346</f>
        <v>0</v>
      </c>
      <c r="AR346" s="143" t="s">
        <v>175</v>
      </c>
      <c r="AT346" s="143" t="s">
        <v>170</v>
      </c>
      <c r="AU346" s="143" t="s">
        <v>90</v>
      </c>
      <c r="AY346" s="18" t="s">
        <v>167</v>
      </c>
      <c r="BE346" s="144">
        <f>IF(N346="základní",J346,0)</f>
        <v>0</v>
      </c>
      <c r="BF346" s="144">
        <f>IF(N346="snížená",J346,0)</f>
        <v>0</v>
      </c>
      <c r="BG346" s="144">
        <f>IF(N346="zákl. přenesená",J346,0)</f>
        <v>0</v>
      </c>
      <c r="BH346" s="144">
        <f>IF(N346="sníž. přenesená",J346,0)</f>
        <v>0</v>
      </c>
      <c r="BI346" s="144">
        <f>IF(N346="nulová",J346,0)</f>
        <v>0</v>
      </c>
      <c r="BJ346" s="18" t="s">
        <v>90</v>
      </c>
      <c r="BK346" s="144">
        <f>ROUND(I346*H346,2)</f>
        <v>0</v>
      </c>
      <c r="BL346" s="18" t="s">
        <v>175</v>
      </c>
      <c r="BM346" s="143" t="s">
        <v>2158</v>
      </c>
    </row>
    <row r="347" spans="2:47" s="1" customFormat="1" ht="11.25">
      <c r="B347" s="33"/>
      <c r="D347" s="145" t="s">
        <v>177</v>
      </c>
      <c r="F347" s="146" t="s">
        <v>2159</v>
      </c>
      <c r="I347" s="147"/>
      <c r="L347" s="33"/>
      <c r="M347" s="148"/>
      <c r="T347" s="54"/>
      <c r="AT347" s="18" t="s">
        <v>177</v>
      </c>
      <c r="AU347" s="18" t="s">
        <v>90</v>
      </c>
    </row>
    <row r="348" spans="2:51" s="12" customFormat="1" ht="11.25">
      <c r="B348" s="149"/>
      <c r="D348" s="150" t="s">
        <v>179</v>
      </c>
      <c r="E348" s="151" t="s">
        <v>19</v>
      </c>
      <c r="F348" s="152" t="s">
        <v>2160</v>
      </c>
      <c r="H348" s="151" t="s">
        <v>19</v>
      </c>
      <c r="I348" s="153"/>
      <c r="L348" s="149"/>
      <c r="M348" s="154"/>
      <c r="T348" s="155"/>
      <c r="AT348" s="151" t="s">
        <v>179</v>
      </c>
      <c r="AU348" s="151" t="s">
        <v>90</v>
      </c>
      <c r="AV348" s="12" t="s">
        <v>82</v>
      </c>
      <c r="AW348" s="12" t="s">
        <v>35</v>
      </c>
      <c r="AX348" s="12" t="s">
        <v>74</v>
      </c>
      <c r="AY348" s="151" t="s">
        <v>167</v>
      </c>
    </row>
    <row r="349" spans="2:51" s="13" customFormat="1" ht="11.25">
      <c r="B349" s="156"/>
      <c r="D349" s="150" t="s">
        <v>179</v>
      </c>
      <c r="E349" s="157" t="s">
        <v>19</v>
      </c>
      <c r="F349" s="158" t="s">
        <v>2161</v>
      </c>
      <c r="H349" s="159">
        <v>11.085</v>
      </c>
      <c r="I349" s="160"/>
      <c r="L349" s="156"/>
      <c r="M349" s="161"/>
      <c r="T349" s="162"/>
      <c r="AT349" s="157" t="s">
        <v>179</v>
      </c>
      <c r="AU349" s="157" t="s">
        <v>90</v>
      </c>
      <c r="AV349" s="13" t="s">
        <v>90</v>
      </c>
      <c r="AW349" s="13" t="s">
        <v>35</v>
      </c>
      <c r="AX349" s="13" t="s">
        <v>74</v>
      </c>
      <c r="AY349" s="157" t="s">
        <v>167</v>
      </c>
    </row>
    <row r="350" spans="2:51" s="12" customFormat="1" ht="11.25">
      <c r="B350" s="149"/>
      <c r="D350" s="150" t="s">
        <v>179</v>
      </c>
      <c r="E350" s="151" t="s">
        <v>19</v>
      </c>
      <c r="F350" s="152" t="s">
        <v>2162</v>
      </c>
      <c r="H350" s="151" t="s">
        <v>19</v>
      </c>
      <c r="I350" s="153"/>
      <c r="L350" s="149"/>
      <c r="M350" s="154"/>
      <c r="T350" s="155"/>
      <c r="AT350" s="151" t="s">
        <v>179</v>
      </c>
      <c r="AU350" s="151" t="s">
        <v>90</v>
      </c>
      <c r="AV350" s="12" t="s">
        <v>82</v>
      </c>
      <c r="AW350" s="12" t="s">
        <v>35</v>
      </c>
      <c r="AX350" s="12" t="s">
        <v>74</v>
      </c>
      <c r="AY350" s="151" t="s">
        <v>167</v>
      </c>
    </row>
    <row r="351" spans="2:51" s="13" customFormat="1" ht="11.25">
      <c r="B351" s="156"/>
      <c r="D351" s="150" t="s">
        <v>179</v>
      </c>
      <c r="E351" s="157" t="s">
        <v>19</v>
      </c>
      <c r="F351" s="158" t="s">
        <v>2163</v>
      </c>
      <c r="H351" s="159">
        <v>33</v>
      </c>
      <c r="I351" s="160"/>
      <c r="L351" s="156"/>
      <c r="M351" s="161"/>
      <c r="T351" s="162"/>
      <c r="AT351" s="157" t="s">
        <v>179</v>
      </c>
      <c r="AU351" s="157" t="s">
        <v>90</v>
      </c>
      <c r="AV351" s="13" t="s">
        <v>90</v>
      </c>
      <c r="AW351" s="13" t="s">
        <v>35</v>
      </c>
      <c r="AX351" s="13" t="s">
        <v>74</v>
      </c>
      <c r="AY351" s="157" t="s">
        <v>167</v>
      </c>
    </row>
    <row r="352" spans="2:51" s="14" customFormat="1" ht="11.25">
      <c r="B352" s="163"/>
      <c r="D352" s="150" t="s">
        <v>179</v>
      </c>
      <c r="E352" s="164" t="s">
        <v>19</v>
      </c>
      <c r="F352" s="165" t="s">
        <v>200</v>
      </c>
      <c r="H352" s="166">
        <v>44.085</v>
      </c>
      <c r="I352" s="167"/>
      <c r="L352" s="163"/>
      <c r="M352" s="168"/>
      <c r="T352" s="169"/>
      <c r="AT352" s="164" t="s">
        <v>179</v>
      </c>
      <c r="AU352" s="164" t="s">
        <v>90</v>
      </c>
      <c r="AV352" s="14" t="s">
        <v>175</v>
      </c>
      <c r="AW352" s="14" t="s">
        <v>35</v>
      </c>
      <c r="AX352" s="14" t="s">
        <v>82</v>
      </c>
      <c r="AY352" s="164" t="s">
        <v>167</v>
      </c>
    </row>
    <row r="353" spans="2:65" s="1" customFormat="1" ht="33" customHeight="1">
      <c r="B353" s="33"/>
      <c r="C353" s="132" t="s">
        <v>416</v>
      </c>
      <c r="D353" s="132" t="s">
        <v>170</v>
      </c>
      <c r="E353" s="133" t="s">
        <v>2164</v>
      </c>
      <c r="F353" s="134" t="s">
        <v>2165</v>
      </c>
      <c r="G353" s="135" t="s">
        <v>389</v>
      </c>
      <c r="H353" s="136">
        <v>0.595</v>
      </c>
      <c r="I353" s="137"/>
      <c r="J353" s="138">
        <f>ROUND(I353*H353,2)</f>
        <v>0</v>
      </c>
      <c r="K353" s="134" t="s">
        <v>174</v>
      </c>
      <c r="L353" s="33"/>
      <c r="M353" s="139" t="s">
        <v>19</v>
      </c>
      <c r="N353" s="140" t="s">
        <v>46</v>
      </c>
      <c r="P353" s="141">
        <f>O353*H353</f>
        <v>0</v>
      </c>
      <c r="Q353" s="141">
        <v>1.0594</v>
      </c>
      <c r="R353" s="141">
        <f>Q353*H353</f>
        <v>0.6303429999999999</v>
      </c>
      <c r="S353" s="141">
        <v>0</v>
      </c>
      <c r="T353" s="142">
        <f>S353*H353</f>
        <v>0</v>
      </c>
      <c r="AR353" s="143" t="s">
        <v>175</v>
      </c>
      <c r="AT353" s="143" t="s">
        <v>170</v>
      </c>
      <c r="AU353" s="143" t="s">
        <v>90</v>
      </c>
      <c r="AY353" s="18" t="s">
        <v>167</v>
      </c>
      <c r="BE353" s="144">
        <f>IF(N353="základní",J353,0)</f>
        <v>0</v>
      </c>
      <c r="BF353" s="144">
        <f>IF(N353="snížená",J353,0)</f>
        <v>0</v>
      </c>
      <c r="BG353" s="144">
        <f>IF(N353="zákl. přenesená",J353,0)</f>
        <v>0</v>
      </c>
      <c r="BH353" s="144">
        <f>IF(N353="sníž. přenesená",J353,0)</f>
        <v>0</v>
      </c>
      <c r="BI353" s="144">
        <f>IF(N353="nulová",J353,0)</f>
        <v>0</v>
      </c>
      <c r="BJ353" s="18" t="s">
        <v>90</v>
      </c>
      <c r="BK353" s="144">
        <f>ROUND(I353*H353,2)</f>
        <v>0</v>
      </c>
      <c r="BL353" s="18" t="s">
        <v>175</v>
      </c>
      <c r="BM353" s="143" t="s">
        <v>2166</v>
      </c>
    </row>
    <row r="354" spans="2:47" s="1" customFormat="1" ht="11.25">
      <c r="B354" s="33"/>
      <c r="D354" s="145" t="s">
        <v>177</v>
      </c>
      <c r="F354" s="146" t="s">
        <v>2167</v>
      </c>
      <c r="I354" s="147"/>
      <c r="L354" s="33"/>
      <c r="M354" s="148"/>
      <c r="T354" s="54"/>
      <c r="AT354" s="18" t="s">
        <v>177</v>
      </c>
      <c r="AU354" s="18" t="s">
        <v>90</v>
      </c>
    </row>
    <row r="355" spans="2:51" s="12" customFormat="1" ht="11.25">
      <c r="B355" s="149"/>
      <c r="D355" s="150" t="s">
        <v>179</v>
      </c>
      <c r="E355" s="151" t="s">
        <v>19</v>
      </c>
      <c r="F355" s="152" t="s">
        <v>542</v>
      </c>
      <c r="H355" s="151" t="s">
        <v>19</v>
      </c>
      <c r="I355" s="153"/>
      <c r="L355" s="149"/>
      <c r="M355" s="154"/>
      <c r="T355" s="155"/>
      <c r="AT355" s="151" t="s">
        <v>179</v>
      </c>
      <c r="AU355" s="151" t="s">
        <v>90</v>
      </c>
      <c r="AV355" s="12" t="s">
        <v>82</v>
      </c>
      <c r="AW355" s="12" t="s">
        <v>35</v>
      </c>
      <c r="AX355" s="12" t="s">
        <v>74</v>
      </c>
      <c r="AY355" s="151" t="s">
        <v>167</v>
      </c>
    </row>
    <row r="356" spans="2:51" s="12" customFormat="1" ht="11.25">
      <c r="B356" s="149"/>
      <c r="D356" s="150" t="s">
        <v>179</v>
      </c>
      <c r="E356" s="151" t="s">
        <v>19</v>
      </c>
      <c r="F356" s="152" t="s">
        <v>2168</v>
      </c>
      <c r="H356" s="151" t="s">
        <v>19</v>
      </c>
      <c r="I356" s="153"/>
      <c r="L356" s="149"/>
      <c r="M356" s="154"/>
      <c r="T356" s="155"/>
      <c r="AT356" s="151" t="s">
        <v>179</v>
      </c>
      <c r="AU356" s="151" t="s">
        <v>90</v>
      </c>
      <c r="AV356" s="12" t="s">
        <v>82</v>
      </c>
      <c r="AW356" s="12" t="s">
        <v>35</v>
      </c>
      <c r="AX356" s="12" t="s">
        <v>74</v>
      </c>
      <c r="AY356" s="151" t="s">
        <v>167</v>
      </c>
    </row>
    <row r="357" spans="2:51" s="13" customFormat="1" ht="11.25">
      <c r="B357" s="156"/>
      <c r="D357" s="150" t="s">
        <v>179</v>
      </c>
      <c r="E357" s="157" t="s">
        <v>19</v>
      </c>
      <c r="F357" s="158" t="s">
        <v>2169</v>
      </c>
      <c r="H357" s="159">
        <v>0.154</v>
      </c>
      <c r="I357" s="160"/>
      <c r="L357" s="156"/>
      <c r="M357" s="161"/>
      <c r="T357" s="162"/>
      <c r="AT357" s="157" t="s">
        <v>179</v>
      </c>
      <c r="AU357" s="157" t="s">
        <v>90</v>
      </c>
      <c r="AV357" s="13" t="s">
        <v>90</v>
      </c>
      <c r="AW357" s="13" t="s">
        <v>35</v>
      </c>
      <c r="AX357" s="13" t="s">
        <v>74</v>
      </c>
      <c r="AY357" s="157" t="s">
        <v>167</v>
      </c>
    </row>
    <row r="358" spans="2:51" s="12" customFormat="1" ht="11.25">
      <c r="B358" s="149"/>
      <c r="D358" s="150" t="s">
        <v>179</v>
      </c>
      <c r="E358" s="151" t="s">
        <v>19</v>
      </c>
      <c r="F358" s="152" t="s">
        <v>2170</v>
      </c>
      <c r="H358" s="151" t="s">
        <v>19</v>
      </c>
      <c r="I358" s="153"/>
      <c r="L358" s="149"/>
      <c r="M358" s="154"/>
      <c r="T358" s="155"/>
      <c r="AT358" s="151" t="s">
        <v>179</v>
      </c>
      <c r="AU358" s="151" t="s">
        <v>90</v>
      </c>
      <c r="AV358" s="12" t="s">
        <v>82</v>
      </c>
      <c r="AW358" s="12" t="s">
        <v>35</v>
      </c>
      <c r="AX358" s="12" t="s">
        <v>74</v>
      </c>
      <c r="AY358" s="151" t="s">
        <v>167</v>
      </c>
    </row>
    <row r="359" spans="2:51" s="13" customFormat="1" ht="11.25">
      <c r="B359" s="156"/>
      <c r="D359" s="150" t="s">
        <v>179</v>
      </c>
      <c r="E359" s="157" t="s">
        <v>19</v>
      </c>
      <c r="F359" s="158" t="s">
        <v>2171</v>
      </c>
      <c r="H359" s="159">
        <v>0.441</v>
      </c>
      <c r="I359" s="160"/>
      <c r="L359" s="156"/>
      <c r="M359" s="161"/>
      <c r="T359" s="162"/>
      <c r="AT359" s="157" t="s">
        <v>179</v>
      </c>
      <c r="AU359" s="157" t="s">
        <v>90</v>
      </c>
      <c r="AV359" s="13" t="s">
        <v>90</v>
      </c>
      <c r="AW359" s="13" t="s">
        <v>35</v>
      </c>
      <c r="AX359" s="13" t="s">
        <v>74</v>
      </c>
      <c r="AY359" s="157" t="s">
        <v>167</v>
      </c>
    </row>
    <row r="360" spans="2:51" s="14" customFormat="1" ht="11.25">
      <c r="B360" s="163"/>
      <c r="D360" s="150" t="s">
        <v>179</v>
      </c>
      <c r="E360" s="164" t="s">
        <v>19</v>
      </c>
      <c r="F360" s="165" t="s">
        <v>200</v>
      </c>
      <c r="H360" s="166">
        <v>0.595</v>
      </c>
      <c r="I360" s="167"/>
      <c r="L360" s="163"/>
      <c r="M360" s="168"/>
      <c r="T360" s="169"/>
      <c r="AT360" s="164" t="s">
        <v>179</v>
      </c>
      <c r="AU360" s="164" t="s">
        <v>90</v>
      </c>
      <c r="AV360" s="14" t="s">
        <v>175</v>
      </c>
      <c r="AW360" s="14" t="s">
        <v>35</v>
      </c>
      <c r="AX360" s="14" t="s">
        <v>82</v>
      </c>
      <c r="AY360" s="164" t="s">
        <v>167</v>
      </c>
    </row>
    <row r="361" spans="2:63" s="11" customFormat="1" ht="22.9" customHeight="1">
      <c r="B361" s="120"/>
      <c r="D361" s="121" t="s">
        <v>73</v>
      </c>
      <c r="E361" s="130" t="s">
        <v>103</v>
      </c>
      <c r="F361" s="130" t="s">
        <v>509</v>
      </c>
      <c r="I361" s="123"/>
      <c r="J361" s="131">
        <f>BK361</f>
        <v>0</v>
      </c>
      <c r="L361" s="120"/>
      <c r="M361" s="125"/>
      <c r="P361" s="126">
        <f>SUM(P362:P451)</f>
        <v>0</v>
      </c>
      <c r="R361" s="126">
        <f>SUM(R362:R451)</f>
        <v>127.21778287</v>
      </c>
      <c r="T361" s="127">
        <f>SUM(T362:T451)</f>
        <v>0</v>
      </c>
      <c r="AR361" s="121" t="s">
        <v>82</v>
      </c>
      <c r="AT361" s="128" t="s">
        <v>73</v>
      </c>
      <c r="AU361" s="128" t="s">
        <v>82</v>
      </c>
      <c r="AY361" s="121" t="s">
        <v>167</v>
      </c>
      <c r="BK361" s="129">
        <f>SUM(BK362:BK451)</f>
        <v>0</v>
      </c>
    </row>
    <row r="362" spans="2:65" s="1" customFormat="1" ht="24.2" customHeight="1">
      <c r="B362" s="33"/>
      <c r="C362" s="132" t="s">
        <v>428</v>
      </c>
      <c r="D362" s="132" t="s">
        <v>170</v>
      </c>
      <c r="E362" s="133" t="s">
        <v>2172</v>
      </c>
      <c r="F362" s="134" t="s">
        <v>2173</v>
      </c>
      <c r="G362" s="135" t="s">
        <v>173</v>
      </c>
      <c r="H362" s="136">
        <v>169.76</v>
      </c>
      <c r="I362" s="137"/>
      <c r="J362" s="138">
        <f>ROUND(I362*H362,2)</f>
        <v>0</v>
      </c>
      <c r="K362" s="134" t="s">
        <v>174</v>
      </c>
      <c r="L362" s="33"/>
      <c r="M362" s="139" t="s">
        <v>19</v>
      </c>
      <c r="N362" s="140" t="s">
        <v>46</v>
      </c>
      <c r="P362" s="141">
        <f>O362*H362</f>
        <v>0</v>
      </c>
      <c r="Q362" s="141">
        <v>0.49689</v>
      </c>
      <c r="R362" s="141">
        <f>Q362*H362</f>
        <v>84.35204639999999</v>
      </c>
      <c r="S362" s="141">
        <v>0</v>
      </c>
      <c r="T362" s="142">
        <f>S362*H362</f>
        <v>0</v>
      </c>
      <c r="AR362" s="143" t="s">
        <v>175</v>
      </c>
      <c r="AT362" s="143" t="s">
        <v>170</v>
      </c>
      <c r="AU362" s="143" t="s">
        <v>90</v>
      </c>
      <c r="AY362" s="18" t="s">
        <v>167</v>
      </c>
      <c r="BE362" s="144">
        <f>IF(N362="základní",J362,0)</f>
        <v>0</v>
      </c>
      <c r="BF362" s="144">
        <f>IF(N362="snížená",J362,0)</f>
        <v>0</v>
      </c>
      <c r="BG362" s="144">
        <f>IF(N362="zákl. přenesená",J362,0)</f>
        <v>0</v>
      </c>
      <c r="BH362" s="144">
        <f>IF(N362="sníž. přenesená",J362,0)</f>
        <v>0</v>
      </c>
      <c r="BI362" s="144">
        <f>IF(N362="nulová",J362,0)</f>
        <v>0</v>
      </c>
      <c r="BJ362" s="18" t="s">
        <v>90</v>
      </c>
      <c r="BK362" s="144">
        <f>ROUND(I362*H362,2)</f>
        <v>0</v>
      </c>
      <c r="BL362" s="18" t="s">
        <v>175</v>
      </c>
      <c r="BM362" s="143" t="s">
        <v>2174</v>
      </c>
    </row>
    <row r="363" spans="2:47" s="1" customFormat="1" ht="11.25">
      <c r="B363" s="33"/>
      <c r="D363" s="145" t="s">
        <v>177</v>
      </c>
      <c r="F363" s="146" t="s">
        <v>2175</v>
      </c>
      <c r="I363" s="147"/>
      <c r="L363" s="33"/>
      <c r="M363" s="148"/>
      <c r="T363" s="54"/>
      <c r="AT363" s="18" t="s">
        <v>177</v>
      </c>
      <c r="AU363" s="18" t="s">
        <v>90</v>
      </c>
    </row>
    <row r="364" spans="2:51" s="12" customFormat="1" ht="11.25">
      <c r="B364" s="149"/>
      <c r="D364" s="150" t="s">
        <v>179</v>
      </c>
      <c r="E364" s="151" t="s">
        <v>19</v>
      </c>
      <c r="F364" s="152" t="s">
        <v>2176</v>
      </c>
      <c r="H364" s="151" t="s">
        <v>19</v>
      </c>
      <c r="I364" s="153"/>
      <c r="L364" s="149"/>
      <c r="M364" s="154"/>
      <c r="T364" s="155"/>
      <c r="AT364" s="151" t="s">
        <v>179</v>
      </c>
      <c r="AU364" s="151" t="s">
        <v>90</v>
      </c>
      <c r="AV364" s="12" t="s">
        <v>82</v>
      </c>
      <c r="AW364" s="12" t="s">
        <v>35</v>
      </c>
      <c r="AX364" s="12" t="s">
        <v>74</v>
      </c>
      <c r="AY364" s="151" t="s">
        <v>167</v>
      </c>
    </row>
    <row r="365" spans="2:51" s="13" customFormat="1" ht="11.25">
      <c r="B365" s="156"/>
      <c r="D365" s="150" t="s">
        <v>179</v>
      </c>
      <c r="E365" s="157" t="s">
        <v>19</v>
      </c>
      <c r="F365" s="158" t="s">
        <v>2177</v>
      </c>
      <c r="H365" s="159">
        <v>126.56</v>
      </c>
      <c r="I365" s="160"/>
      <c r="L365" s="156"/>
      <c r="M365" s="161"/>
      <c r="T365" s="162"/>
      <c r="AT365" s="157" t="s">
        <v>179</v>
      </c>
      <c r="AU365" s="157" t="s">
        <v>90</v>
      </c>
      <c r="AV365" s="13" t="s">
        <v>90</v>
      </c>
      <c r="AW365" s="13" t="s">
        <v>35</v>
      </c>
      <c r="AX365" s="13" t="s">
        <v>74</v>
      </c>
      <c r="AY365" s="157" t="s">
        <v>167</v>
      </c>
    </row>
    <row r="366" spans="2:51" s="12" customFormat="1" ht="11.25">
      <c r="B366" s="149"/>
      <c r="D366" s="150" t="s">
        <v>179</v>
      </c>
      <c r="E366" s="151" t="s">
        <v>19</v>
      </c>
      <c r="F366" s="152" t="s">
        <v>2178</v>
      </c>
      <c r="H366" s="151" t="s">
        <v>19</v>
      </c>
      <c r="I366" s="153"/>
      <c r="L366" s="149"/>
      <c r="M366" s="154"/>
      <c r="T366" s="155"/>
      <c r="AT366" s="151" t="s">
        <v>179</v>
      </c>
      <c r="AU366" s="151" t="s">
        <v>90</v>
      </c>
      <c r="AV366" s="12" t="s">
        <v>82</v>
      </c>
      <c r="AW366" s="12" t="s">
        <v>35</v>
      </c>
      <c r="AX366" s="12" t="s">
        <v>74</v>
      </c>
      <c r="AY366" s="151" t="s">
        <v>167</v>
      </c>
    </row>
    <row r="367" spans="2:51" s="13" customFormat="1" ht="11.25">
      <c r="B367" s="156"/>
      <c r="D367" s="150" t="s">
        <v>179</v>
      </c>
      <c r="E367" s="157" t="s">
        <v>19</v>
      </c>
      <c r="F367" s="158" t="s">
        <v>2179</v>
      </c>
      <c r="H367" s="159">
        <v>-7.92</v>
      </c>
      <c r="I367" s="160"/>
      <c r="L367" s="156"/>
      <c r="M367" s="161"/>
      <c r="T367" s="162"/>
      <c r="AT367" s="157" t="s">
        <v>179</v>
      </c>
      <c r="AU367" s="157" t="s">
        <v>90</v>
      </c>
      <c r="AV367" s="13" t="s">
        <v>90</v>
      </c>
      <c r="AW367" s="13" t="s">
        <v>35</v>
      </c>
      <c r="AX367" s="13" t="s">
        <v>74</v>
      </c>
      <c r="AY367" s="157" t="s">
        <v>167</v>
      </c>
    </row>
    <row r="368" spans="2:51" s="12" customFormat="1" ht="11.25">
      <c r="B368" s="149"/>
      <c r="D368" s="150" t="s">
        <v>179</v>
      </c>
      <c r="E368" s="151" t="s">
        <v>19</v>
      </c>
      <c r="F368" s="152" t="s">
        <v>2180</v>
      </c>
      <c r="H368" s="151" t="s">
        <v>19</v>
      </c>
      <c r="I368" s="153"/>
      <c r="L368" s="149"/>
      <c r="M368" s="154"/>
      <c r="T368" s="155"/>
      <c r="AT368" s="151" t="s">
        <v>179</v>
      </c>
      <c r="AU368" s="151" t="s">
        <v>90</v>
      </c>
      <c r="AV368" s="12" t="s">
        <v>82</v>
      </c>
      <c r="AW368" s="12" t="s">
        <v>35</v>
      </c>
      <c r="AX368" s="12" t="s">
        <v>74</v>
      </c>
      <c r="AY368" s="151" t="s">
        <v>167</v>
      </c>
    </row>
    <row r="369" spans="2:51" s="13" customFormat="1" ht="11.25">
      <c r="B369" s="156"/>
      <c r="D369" s="150" t="s">
        <v>179</v>
      </c>
      <c r="E369" s="157" t="s">
        <v>19</v>
      </c>
      <c r="F369" s="158" t="s">
        <v>2181</v>
      </c>
      <c r="H369" s="159">
        <v>53.76</v>
      </c>
      <c r="I369" s="160"/>
      <c r="L369" s="156"/>
      <c r="M369" s="161"/>
      <c r="T369" s="162"/>
      <c r="AT369" s="157" t="s">
        <v>179</v>
      </c>
      <c r="AU369" s="157" t="s">
        <v>90</v>
      </c>
      <c r="AV369" s="13" t="s">
        <v>90</v>
      </c>
      <c r="AW369" s="13" t="s">
        <v>35</v>
      </c>
      <c r="AX369" s="13" t="s">
        <v>74</v>
      </c>
      <c r="AY369" s="157" t="s">
        <v>167</v>
      </c>
    </row>
    <row r="370" spans="2:51" s="12" customFormat="1" ht="11.25">
      <c r="B370" s="149"/>
      <c r="D370" s="150" t="s">
        <v>179</v>
      </c>
      <c r="E370" s="151" t="s">
        <v>19</v>
      </c>
      <c r="F370" s="152" t="s">
        <v>2178</v>
      </c>
      <c r="H370" s="151" t="s">
        <v>19</v>
      </c>
      <c r="I370" s="153"/>
      <c r="L370" s="149"/>
      <c r="M370" s="154"/>
      <c r="T370" s="155"/>
      <c r="AT370" s="151" t="s">
        <v>179</v>
      </c>
      <c r="AU370" s="151" t="s">
        <v>90</v>
      </c>
      <c r="AV370" s="12" t="s">
        <v>82</v>
      </c>
      <c r="AW370" s="12" t="s">
        <v>35</v>
      </c>
      <c r="AX370" s="12" t="s">
        <v>74</v>
      </c>
      <c r="AY370" s="151" t="s">
        <v>167</v>
      </c>
    </row>
    <row r="371" spans="2:51" s="13" customFormat="1" ht="11.25">
      <c r="B371" s="156"/>
      <c r="D371" s="150" t="s">
        <v>179</v>
      </c>
      <c r="E371" s="157" t="s">
        <v>19</v>
      </c>
      <c r="F371" s="158" t="s">
        <v>2182</v>
      </c>
      <c r="H371" s="159">
        <v>-2.64</v>
      </c>
      <c r="I371" s="160"/>
      <c r="L371" s="156"/>
      <c r="M371" s="161"/>
      <c r="T371" s="162"/>
      <c r="AT371" s="157" t="s">
        <v>179</v>
      </c>
      <c r="AU371" s="157" t="s">
        <v>90</v>
      </c>
      <c r="AV371" s="13" t="s">
        <v>90</v>
      </c>
      <c r="AW371" s="13" t="s">
        <v>35</v>
      </c>
      <c r="AX371" s="13" t="s">
        <v>74</v>
      </c>
      <c r="AY371" s="157" t="s">
        <v>167</v>
      </c>
    </row>
    <row r="372" spans="2:51" s="14" customFormat="1" ht="11.25">
      <c r="B372" s="163"/>
      <c r="D372" s="150" t="s">
        <v>179</v>
      </c>
      <c r="E372" s="164" t="s">
        <v>19</v>
      </c>
      <c r="F372" s="165" t="s">
        <v>200</v>
      </c>
      <c r="H372" s="166">
        <v>169.76</v>
      </c>
      <c r="I372" s="167"/>
      <c r="L372" s="163"/>
      <c r="M372" s="168"/>
      <c r="T372" s="169"/>
      <c r="AT372" s="164" t="s">
        <v>179</v>
      </c>
      <c r="AU372" s="164" t="s">
        <v>90</v>
      </c>
      <c r="AV372" s="14" t="s">
        <v>175</v>
      </c>
      <c r="AW372" s="14" t="s">
        <v>35</v>
      </c>
      <c r="AX372" s="14" t="s">
        <v>82</v>
      </c>
      <c r="AY372" s="164" t="s">
        <v>167</v>
      </c>
    </row>
    <row r="373" spans="2:65" s="1" customFormat="1" ht="24.2" customHeight="1">
      <c r="B373" s="33"/>
      <c r="C373" s="132" t="s">
        <v>437</v>
      </c>
      <c r="D373" s="132" t="s">
        <v>170</v>
      </c>
      <c r="E373" s="133" t="s">
        <v>2183</v>
      </c>
      <c r="F373" s="134" t="s">
        <v>2184</v>
      </c>
      <c r="G373" s="135" t="s">
        <v>173</v>
      </c>
      <c r="H373" s="136">
        <v>39.4</v>
      </c>
      <c r="I373" s="137"/>
      <c r="J373" s="138">
        <f>ROUND(I373*H373,2)</f>
        <v>0</v>
      </c>
      <c r="K373" s="134" t="s">
        <v>174</v>
      </c>
      <c r="L373" s="33"/>
      <c r="M373" s="139" t="s">
        <v>19</v>
      </c>
      <c r="N373" s="140" t="s">
        <v>46</v>
      </c>
      <c r="P373" s="141">
        <f>O373*H373</f>
        <v>0</v>
      </c>
      <c r="Q373" s="141">
        <v>0.26021</v>
      </c>
      <c r="R373" s="141">
        <f>Q373*H373</f>
        <v>10.252274</v>
      </c>
      <c r="S373" s="141">
        <v>0</v>
      </c>
      <c r="T373" s="142">
        <f>S373*H373</f>
        <v>0</v>
      </c>
      <c r="AR373" s="143" t="s">
        <v>175</v>
      </c>
      <c r="AT373" s="143" t="s">
        <v>170</v>
      </c>
      <c r="AU373" s="143" t="s">
        <v>90</v>
      </c>
      <c r="AY373" s="18" t="s">
        <v>167</v>
      </c>
      <c r="BE373" s="144">
        <f>IF(N373="základní",J373,0)</f>
        <v>0</v>
      </c>
      <c r="BF373" s="144">
        <f>IF(N373="snížená",J373,0)</f>
        <v>0</v>
      </c>
      <c r="BG373" s="144">
        <f>IF(N373="zákl. přenesená",J373,0)</f>
        <v>0</v>
      </c>
      <c r="BH373" s="144">
        <f>IF(N373="sníž. přenesená",J373,0)</f>
        <v>0</v>
      </c>
      <c r="BI373" s="144">
        <f>IF(N373="nulová",J373,0)</f>
        <v>0</v>
      </c>
      <c r="BJ373" s="18" t="s">
        <v>90</v>
      </c>
      <c r="BK373" s="144">
        <f>ROUND(I373*H373,2)</f>
        <v>0</v>
      </c>
      <c r="BL373" s="18" t="s">
        <v>175</v>
      </c>
      <c r="BM373" s="143" t="s">
        <v>2185</v>
      </c>
    </row>
    <row r="374" spans="2:47" s="1" customFormat="1" ht="11.25">
      <c r="B374" s="33"/>
      <c r="D374" s="145" t="s">
        <v>177</v>
      </c>
      <c r="F374" s="146" t="s">
        <v>2186</v>
      </c>
      <c r="I374" s="147"/>
      <c r="L374" s="33"/>
      <c r="M374" s="148"/>
      <c r="T374" s="54"/>
      <c r="AT374" s="18" t="s">
        <v>177</v>
      </c>
      <c r="AU374" s="18" t="s">
        <v>90</v>
      </c>
    </row>
    <row r="375" spans="2:51" s="12" customFormat="1" ht="11.25">
      <c r="B375" s="149"/>
      <c r="D375" s="150" t="s">
        <v>179</v>
      </c>
      <c r="E375" s="151" t="s">
        <v>19</v>
      </c>
      <c r="F375" s="152" t="s">
        <v>2187</v>
      </c>
      <c r="H375" s="151" t="s">
        <v>19</v>
      </c>
      <c r="I375" s="153"/>
      <c r="L375" s="149"/>
      <c r="M375" s="154"/>
      <c r="T375" s="155"/>
      <c r="AT375" s="151" t="s">
        <v>179</v>
      </c>
      <c r="AU375" s="151" t="s">
        <v>90</v>
      </c>
      <c r="AV375" s="12" t="s">
        <v>82</v>
      </c>
      <c r="AW375" s="12" t="s">
        <v>35</v>
      </c>
      <c r="AX375" s="12" t="s">
        <v>74</v>
      </c>
      <c r="AY375" s="151" t="s">
        <v>167</v>
      </c>
    </row>
    <row r="376" spans="2:51" s="13" customFormat="1" ht="11.25">
      <c r="B376" s="156"/>
      <c r="D376" s="150" t="s">
        <v>179</v>
      </c>
      <c r="E376" s="157" t="s">
        <v>19</v>
      </c>
      <c r="F376" s="158" t="s">
        <v>2188</v>
      </c>
      <c r="H376" s="159">
        <v>43.6</v>
      </c>
      <c r="I376" s="160"/>
      <c r="L376" s="156"/>
      <c r="M376" s="161"/>
      <c r="T376" s="162"/>
      <c r="AT376" s="157" t="s">
        <v>179</v>
      </c>
      <c r="AU376" s="157" t="s">
        <v>90</v>
      </c>
      <c r="AV376" s="13" t="s">
        <v>90</v>
      </c>
      <c r="AW376" s="13" t="s">
        <v>35</v>
      </c>
      <c r="AX376" s="13" t="s">
        <v>74</v>
      </c>
      <c r="AY376" s="157" t="s">
        <v>167</v>
      </c>
    </row>
    <row r="377" spans="2:51" s="13" customFormat="1" ht="11.25">
      <c r="B377" s="156"/>
      <c r="D377" s="150" t="s">
        <v>179</v>
      </c>
      <c r="E377" s="157" t="s">
        <v>19</v>
      </c>
      <c r="F377" s="158" t="s">
        <v>2189</v>
      </c>
      <c r="H377" s="159">
        <v>-4.2</v>
      </c>
      <c r="I377" s="160"/>
      <c r="L377" s="156"/>
      <c r="M377" s="161"/>
      <c r="T377" s="162"/>
      <c r="AT377" s="157" t="s">
        <v>179</v>
      </c>
      <c r="AU377" s="157" t="s">
        <v>90</v>
      </c>
      <c r="AV377" s="13" t="s">
        <v>90</v>
      </c>
      <c r="AW377" s="13" t="s">
        <v>35</v>
      </c>
      <c r="AX377" s="13" t="s">
        <v>74</v>
      </c>
      <c r="AY377" s="157" t="s">
        <v>167</v>
      </c>
    </row>
    <row r="378" spans="2:51" s="14" customFormat="1" ht="11.25">
      <c r="B378" s="163"/>
      <c r="D378" s="150" t="s">
        <v>179</v>
      </c>
      <c r="E378" s="164" t="s">
        <v>19</v>
      </c>
      <c r="F378" s="165" t="s">
        <v>200</v>
      </c>
      <c r="H378" s="166">
        <v>39.4</v>
      </c>
      <c r="I378" s="167"/>
      <c r="L378" s="163"/>
      <c r="M378" s="168"/>
      <c r="T378" s="169"/>
      <c r="AT378" s="164" t="s">
        <v>179</v>
      </c>
      <c r="AU378" s="164" t="s">
        <v>90</v>
      </c>
      <c r="AV378" s="14" t="s">
        <v>175</v>
      </c>
      <c r="AW378" s="14" t="s">
        <v>35</v>
      </c>
      <c r="AX378" s="14" t="s">
        <v>82</v>
      </c>
      <c r="AY378" s="164" t="s">
        <v>167</v>
      </c>
    </row>
    <row r="379" spans="2:65" s="1" customFormat="1" ht="24.2" customHeight="1">
      <c r="B379" s="33"/>
      <c r="C379" s="132" t="s">
        <v>446</v>
      </c>
      <c r="D379" s="132" t="s">
        <v>170</v>
      </c>
      <c r="E379" s="133" t="s">
        <v>2190</v>
      </c>
      <c r="F379" s="134" t="s">
        <v>2191</v>
      </c>
      <c r="G379" s="135" t="s">
        <v>389</v>
      </c>
      <c r="H379" s="136">
        <v>3.056</v>
      </c>
      <c r="I379" s="137"/>
      <c r="J379" s="138">
        <f>ROUND(I379*H379,2)</f>
        <v>0</v>
      </c>
      <c r="K379" s="134" t="s">
        <v>174</v>
      </c>
      <c r="L379" s="33"/>
      <c r="M379" s="139" t="s">
        <v>19</v>
      </c>
      <c r="N379" s="140" t="s">
        <v>46</v>
      </c>
      <c r="P379" s="141">
        <f>O379*H379</f>
        <v>0</v>
      </c>
      <c r="Q379" s="141">
        <v>1.04922</v>
      </c>
      <c r="R379" s="141">
        <f>Q379*H379</f>
        <v>3.20641632</v>
      </c>
      <c r="S379" s="141">
        <v>0</v>
      </c>
      <c r="T379" s="142">
        <f>S379*H379</f>
        <v>0</v>
      </c>
      <c r="AR379" s="143" t="s">
        <v>175</v>
      </c>
      <c r="AT379" s="143" t="s">
        <v>170</v>
      </c>
      <c r="AU379" s="143" t="s">
        <v>90</v>
      </c>
      <c r="AY379" s="18" t="s">
        <v>167</v>
      </c>
      <c r="BE379" s="144">
        <f>IF(N379="základní",J379,0)</f>
        <v>0</v>
      </c>
      <c r="BF379" s="144">
        <f>IF(N379="snížená",J379,0)</f>
        <v>0</v>
      </c>
      <c r="BG379" s="144">
        <f>IF(N379="zákl. přenesená",J379,0)</f>
        <v>0</v>
      </c>
      <c r="BH379" s="144">
        <f>IF(N379="sníž. přenesená",J379,0)</f>
        <v>0</v>
      </c>
      <c r="BI379" s="144">
        <f>IF(N379="nulová",J379,0)</f>
        <v>0</v>
      </c>
      <c r="BJ379" s="18" t="s">
        <v>90</v>
      </c>
      <c r="BK379" s="144">
        <f>ROUND(I379*H379,2)</f>
        <v>0</v>
      </c>
      <c r="BL379" s="18" t="s">
        <v>175</v>
      </c>
      <c r="BM379" s="143" t="s">
        <v>2192</v>
      </c>
    </row>
    <row r="380" spans="2:47" s="1" customFormat="1" ht="11.25">
      <c r="B380" s="33"/>
      <c r="D380" s="145" t="s">
        <v>177</v>
      </c>
      <c r="F380" s="146" t="s">
        <v>2193</v>
      </c>
      <c r="I380" s="147"/>
      <c r="L380" s="33"/>
      <c r="M380" s="148"/>
      <c r="T380" s="54"/>
      <c r="AT380" s="18" t="s">
        <v>177</v>
      </c>
      <c r="AU380" s="18" t="s">
        <v>90</v>
      </c>
    </row>
    <row r="381" spans="2:51" s="12" customFormat="1" ht="11.25">
      <c r="B381" s="149"/>
      <c r="D381" s="150" t="s">
        <v>179</v>
      </c>
      <c r="E381" s="151" t="s">
        <v>19</v>
      </c>
      <c r="F381" s="152" t="s">
        <v>542</v>
      </c>
      <c r="H381" s="151" t="s">
        <v>19</v>
      </c>
      <c r="I381" s="153"/>
      <c r="L381" s="149"/>
      <c r="M381" s="154"/>
      <c r="T381" s="155"/>
      <c r="AT381" s="151" t="s">
        <v>179</v>
      </c>
      <c r="AU381" s="151" t="s">
        <v>90</v>
      </c>
      <c r="AV381" s="12" t="s">
        <v>82</v>
      </c>
      <c r="AW381" s="12" t="s">
        <v>35</v>
      </c>
      <c r="AX381" s="12" t="s">
        <v>74</v>
      </c>
      <c r="AY381" s="151" t="s">
        <v>167</v>
      </c>
    </row>
    <row r="382" spans="2:51" s="12" customFormat="1" ht="11.25">
      <c r="B382" s="149"/>
      <c r="D382" s="150" t="s">
        <v>179</v>
      </c>
      <c r="E382" s="151" t="s">
        <v>19</v>
      </c>
      <c r="F382" s="152" t="s">
        <v>2194</v>
      </c>
      <c r="H382" s="151" t="s">
        <v>19</v>
      </c>
      <c r="I382" s="153"/>
      <c r="L382" s="149"/>
      <c r="M382" s="154"/>
      <c r="T382" s="155"/>
      <c r="AT382" s="151" t="s">
        <v>179</v>
      </c>
      <c r="AU382" s="151" t="s">
        <v>90</v>
      </c>
      <c r="AV382" s="12" t="s">
        <v>82</v>
      </c>
      <c r="AW382" s="12" t="s">
        <v>35</v>
      </c>
      <c r="AX382" s="12" t="s">
        <v>74</v>
      </c>
      <c r="AY382" s="151" t="s">
        <v>167</v>
      </c>
    </row>
    <row r="383" spans="2:51" s="13" customFormat="1" ht="11.25">
      <c r="B383" s="156"/>
      <c r="D383" s="150" t="s">
        <v>179</v>
      </c>
      <c r="E383" s="157" t="s">
        <v>19</v>
      </c>
      <c r="F383" s="158" t="s">
        <v>2195</v>
      </c>
      <c r="H383" s="159">
        <v>3.056</v>
      </c>
      <c r="I383" s="160"/>
      <c r="L383" s="156"/>
      <c r="M383" s="161"/>
      <c r="T383" s="162"/>
      <c r="AT383" s="157" t="s">
        <v>179</v>
      </c>
      <c r="AU383" s="157" t="s">
        <v>90</v>
      </c>
      <c r="AV383" s="13" t="s">
        <v>90</v>
      </c>
      <c r="AW383" s="13" t="s">
        <v>35</v>
      </c>
      <c r="AX383" s="13" t="s">
        <v>74</v>
      </c>
      <c r="AY383" s="157" t="s">
        <v>167</v>
      </c>
    </row>
    <row r="384" spans="2:51" s="14" customFormat="1" ht="11.25">
      <c r="B384" s="163"/>
      <c r="D384" s="150" t="s">
        <v>179</v>
      </c>
      <c r="E384" s="164" t="s">
        <v>19</v>
      </c>
      <c r="F384" s="165" t="s">
        <v>200</v>
      </c>
      <c r="H384" s="166">
        <v>3.056</v>
      </c>
      <c r="I384" s="167"/>
      <c r="L384" s="163"/>
      <c r="M384" s="168"/>
      <c r="T384" s="169"/>
      <c r="AT384" s="164" t="s">
        <v>179</v>
      </c>
      <c r="AU384" s="164" t="s">
        <v>90</v>
      </c>
      <c r="AV384" s="14" t="s">
        <v>175</v>
      </c>
      <c r="AW384" s="14" t="s">
        <v>35</v>
      </c>
      <c r="AX384" s="14" t="s">
        <v>82</v>
      </c>
      <c r="AY384" s="164" t="s">
        <v>167</v>
      </c>
    </row>
    <row r="385" spans="2:65" s="1" customFormat="1" ht="21.75" customHeight="1">
      <c r="B385" s="33"/>
      <c r="C385" s="132" t="s">
        <v>451</v>
      </c>
      <c r="D385" s="132" t="s">
        <v>170</v>
      </c>
      <c r="E385" s="133" t="s">
        <v>2196</v>
      </c>
      <c r="F385" s="134" t="s">
        <v>2197</v>
      </c>
      <c r="G385" s="135" t="s">
        <v>312</v>
      </c>
      <c r="H385" s="136">
        <v>6</v>
      </c>
      <c r="I385" s="137"/>
      <c r="J385" s="138">
        <f>ROUND(I385*H385,2)</f>
        <v>0</v>
      </c>
      <c r="K385" s="134" t="s">
        <v>174</v>
      </c>
      <c r="L385" s="33"/>
      <c r="M385" s="139" t="s">
        <v>19</v>
      </c>
      <c r="N385" s="140" t="s">
        <v>46</v>
      </c>
      <c r="P385" s="141">
        <f>O385*H385</f>
        <v>0</v>
      </c>
      <c r="Q385" s="141">
        <v>0.04555</v>
      </c>
      <c r="R385" s="141">
        <f>Q385*H385</f>
        <v>0.2733</v>
      </c>
      <c r="S385" s="141">
        <v>0</v>
      </c>
      <c r="T385" s="142">
        <f>S385*H385</f>
        <v>0</v>
      </c>
      <c r="AR385" s="143" t="s">
        <v>175</v>
      </c>
      <c r="AT385" s="143" t="s">
        <v>170</v>
      </c>
      <c r="AU385" s="143" t="s">
        <v>90</v>
      </c>
      <c r="AY385" s="18" t="s">
        <v>167</v>
      </c>
      <c r="BE385" s="144">
        <f>IF(N385="základní",J385,0)</f>
        <v>0</v>
      </c>
      <c r="BF385" s="144">
        <f>IF(N385="snížená",J385,0)</f>
        <v>0</v>
      </c>
      <c r="BG385" s="144">
        <f>IF(N385="zákl. přenesená",J385,0)</f>
        <v>0</v>
      </c>
      <c r="BH385" s="144">
        <f>IF(N385="sníž. přenesená",J385,0)</f>
        <v>0</v>
      </c>
      <c r="BI385" s="144">
        <f>IF(N385="nulová",J385,0)</f>
        <v>0</v>
      </c>
      <c r="BJ385" s="18" t="s">
        <v>90</v>
      </c>
      <c r="BK385" s="144">
        <f>ROUND(I385*H385,2)</f>
        <v>0</v>
      </c>
      <c r="BL385" s="18" t="s">
        <v>175</v>
      </c>
      <c r="BM385" s="143" t="s">
        <v>2198</v>
      </c>
    </row>
    <row r="386" spans="2:47" s="1" customFormat="1" ht="11.25">
      <c r="B386" s="33"/>
      <c r="D386" s="145" t="s">
        <v>177</v>
      </c>
      <c r="F386" s="146" t="s">
        <v>2199</v>
      </c>
      <c r="I386" s="147"/>
      <c r="L386" s="33"/>
      <c r="M386" s="148"/>
      <c r="T386" s="54"/>
      <c r="AT386" s="18" t="s">
        <v>177</v>
      </c>
      <c r="AU386" s="18" t="s">
        <v>90</v>
      </c>
    </row>
    <row r="387" spans="2:51" s="13" customFormat="1" ht="11.25">
      <c r="B387" s="156"/>
      <c r="D387" s="150" t="s">
        <v>179</v>
      </c>
      <c r="E387" s="157" t="s">
        <v>19</v>
      </c>
      <c r="F387" s="158" t="s">
        <v>2200</v>
      </c>
      <c r="H387" s="159">
        <v>6</v>
      </c>
      <c r="I387" s="160"/>
      <c r="L387" s="156"/>
      <c r="M387" s="161"/>
      <c r="T387" s="162"/>
      <c r="AT387" s="157" t="s">
        <v>179</v>
      </c>
      <c r="AU387" s="157" t="s">
        <v>90</v>
      </c>
      <c r="AV387" s="13" t="s">
        <v>90</v>
      </c>
      <c r="AW387" s="13" t="s">
        <v>35</v>
      </c>
      <c r="AX387" s="13" t="s">
        <v>74</v>
      </c>
      <c r="AY387" s="157" t="s">
        <v>167</v>
      </c>
    </row>
    <row r="388" spans="2:51" s="14" customFormat="1" ht="11.25">
      <c r="B388" s="163"/>
      <c r="D388" s="150" t="s">
        <v>179</v>
      </c>
      <c r="E388" s="164" t="s">
        <v>19</v>
      </c>
      <c r="F388" s="165" t="s">
        <v>200</v>
      </c>
      <c r="H388" s="166">
        <v>6</v>
      </c>
      <c r="I388" s="167"/>
      <c r="L388" s="163"/>
      <c r="M388" s="168"/>
      <c r="T388" s="169"/>
      <c r="AT388" s="164" t="s">
        <v>179</v>
      </c>
      <c r="AU388" s="164" t="s">
        <v>90</v>
      </c>
      <c r="AV388" s="14" t="s">
        <v>175</v>
      </c>
      <c r="AW388" s="14" t="s">
        <v>35</v>
      </c>
      <c r="AX388" s="14" t="s">
        <v>82</v>
      </c>
      <c r="AY388" s="164" t="s">
        <v>167</v>
      </c>
    </row>
    <row r="389" spans="2:65" s="1" customFormat="1" ht="24.2" customHeight="1">
      <c r="B389" s="33"/>
      <c r="C389" s="132" t="s">
        <v>457</v>
      </c>
      <c r="D389" s="132" t="s">
        <v>170</v>
      </c>
      <c r="E389" s="133" t="s">
        <v>2201</v>
      </c>
      <c r="F389" s="134" t="s">
        <v>2202</v>
      </c>
      <c r="G389" s="135" t="s">
        <v>218</v>
      </c>
      <c r="H389" s="136">
        <v>7.046</v>
      </c>
      <c r="I389" s="137"/>
      <c r="J389" s="138">
        <f>ROUND(I389*H389,2)</f>
        <v>0</v>
      </c>
      <c r="K389" s="134" t="s">
        <v>174</v>
      </c>
      <c r="L389" s="33"/>
      <c r="M389" s="139" t="s">
        <v>19</v>
      </c>
      <c r="N389" s="140" t="s">
        <v>46</v>
      </c>
      <c r="P389" s="141">
        <f>O389*H389</f>
        <v>0</v>
      </c>
      <c r="Q389" s="141">
        <v>2.50187</v>
      </c>
      <c r="R389" s="141">
        <f>Q389*H389</f>
        <v>17.628176019999998</v>
      </c>
      <c r="S389" s="141">
        <v>0</v>
      </c>
      <c r="T389" s="142">
        <f>S389*H389</f>
        <v>0</v>
      </c>
      <c r="AR389" s="143" t="s">
        <v>175</v>
      </c>
      <c r="AT389" s="143" t="s">
        <v>170</v>
      </c>
      <c r="AU389" s="143" t="s">
        <v>90</v>
      </c>
      <c r="AY389" s="18" t="s">
        <v>167</v>
      </c>
      <c r="BE389" s="144">
        <f>IF(N389="základní",J389,0)</f>
        <v>0</v>
      </c>
      <c r="BF389" s="144">
        <f>IF(N389="snížená",J389,0)</f>
        <v>0</v>
      </c>
      <c r="BG389" s="144">
        <f>IF(N389="zákl. přenesená",J389,0)</f>
        <v>0</v>
      </c>
      <c r="BH389" s="144">
        <f>IF(N389="sníž. přenesená",J389,0)</f>
        <v>0</v>
      </c>
      <c r="BI389" s="144">
        <f>IF(N389="nulová",J389,0)</f>
        <v>0</v>
      </c>
      <c r="BJ389" s="18" t="s">
        <v>90</v>
      </c>
      <c r="BK389" s="144">
        <f>ROUND(I389*H389,2)</f>
        <v>0</v>
      </c>
      <c r="BL389" s="18" t="s">
        <v>175</v>
      </c>
      <c r="BM389" s="143" t="s">
        <v>2203</v>
      </c>
    </row>
    <row r="390" spans="2:47" s="1" customFormat="1" ht="11.25">
      <c r="B390" s="33"/>
      <c r="D390" s="145" t="s">
        <v>177</v>
      </c>
      <c r="F390" s="146" t="s">
        <v>2204</v>
      </c>
      <c r="I390" s="147"/>
      <c r="L390" s="33"/>
      <c r="M390" s="148"/>
      <c r="T390" s="54"/>
      <c r="AT390" s="18" t="s">
        <v>177</v>
      </c>
      <c r="AU390" s="18" t="s">
        <v>90</v>
      </c>
    </row>
    <row r="391" spans="2:51" s="12" customFormat="1" ht="11.25">
      <c r="B391" s="149"/>
      <c r="D391" s="150" t="s">
        <v>179</v>
      </c>
      <c r="E391" s="151" t="s">
        <v>19</v>
      </c>
      <c r="F391" s="152" t="s">
        <v>2205</v>
      </c>
      <c r="H391" s="151" t="s">
        <v>19</v>
      </c>
      <c r="I391" s="153"/>
      <c r="L391" s="149"/>
      <c r="M391" s="154"/>
      <c r="T391" s="155"/>
      <c r="AT391" s="151" t="s">
        <v>179</v>
      </c>
      <c r="AU391" s="151" t="s">
        <v>90</v>
      </c>
      <c r="AV391" s="12" t="s">
        <v>82</v>
      </c>
      <c r="AW391" s="12" t="s">
        <v>35</v>
      </c>
      <c r="AX391" s="12" t="s">
        <v>74</v>
      </c>
      <c r="AY391" s="151" t="s">
        <v>167</v>
      </c>
    </row>
    <row r="392" spans="2:51" s="13" customFormat="1" ht="11.25">
      <c r="B392" s="156"/>
      <c r="D392" s="150" t="s">
        <v>179</v>
      </c>
      <c r="E392" s="157" t="s">
        <v>19</v>
      </c>
      <c r="F392" s="158" t="s">
        <v>2206</v>
      </c>
      <c r="H392" s="159">
        <v>5.765</v>
      </c>
      <c r="I392" s="160"/>
      <c r="L392" s="156"/>
      <c r="M392" s="161"/>
      <c r="T392" s="162"/>
      <c r="AT392" s="157" t="s">
        <v>179</v>
      </c>
      <c r="AU392" s="157" t="s">
        <v>90</v>
      </c>
      <c r="AV392" s="13" t="s">
        <v>90</v>
      </c>
      <c r="AW392" s="13" t="s">
        <v>35</v>
      </c>
      <c r="AX392" s="13" t="s">
        <v>74</v>
      </c>
      <c r="AY392" s="157" t="s">
        <v>167</v>
      </c>
    </row>
    <row r="393" spans="2:51" s="12" customFormat="1" ht="11.25">
      <c r="B393" s="149"/>
      <c r="D393" s="150" t="s">
        <v>179</v>
      </c>
      <c r="E393" s="151" t="s">
        <v>19</v>
      </c>
      <c r="F393" s="152" t="s">
        <v>2207</v>
      </c>
      <c r="H393" s="151" t="s">
        <v>19</v>
      </c>
      <c r="I393" s="153"/>
      <c r="L393" s="149"/>
      <c r="M393" s="154"/>
      <c r="T393" s="155"/>
      <c r="AT393" s="151" t="s">
        <v>179</v>
      </c>
      <c r="AU393" s="151" t="s">
        <v>90</v>
      </c>
      <c r="AV393" s="12" t="s">
        <v>82</v>
      </c>
      <c r="AW393" s="12" t="s">
        <v>35</v>
      </c>
      <c r="AX393" s="12" t="s">
        <v>74</v>
      </c>
      <c r="AY393" s="151" t="s">
        <v>167</v>
      </c>
    </row>
    <row r="394" spans="2:51" s="13" customFormat="1" ht="11.25">
      <c r="B394" s="156"/>
      <c r="D394" s="150" t="s">
        <v>179</v>
      </c>
      <c r="E394" s="157" t="s">
        <v>19</v>
      </c>
      <c r="F394" s="158" t="s">
        <v>2208</v>
      </c>
      <c r="H394" s="159">
        <v>1.281</v>
      </c>
      <c r="I394" s="160"/>
      <c r="L394" s="156"/>
      <c r="M394" s="161"/>
      <c r="T394" s="162"/>
      <c r="AT394" s="157" t="s">
        <v>179</v>
      </c>
      <c r="AU394" s="157" t="s">
        <v>90</v>
      </c>
      <c r="AV394" s="13" t="s">
        <v>90</v>
      </c>
      <c r="AW394" s="13" t="s">
        <v>35</v>
      </c>
      <c r="AX394" s="13" t="s">
        <v>74</v>
      </c>
      <c r="AY394" s="157" t="s">
        <v>167</v>
      </c>
    </row>
    <row r="395" spans="2:51" s="14" customFormat="1" ht="11.25">
      <c r="B395" s="163"/>
      <c r="D395" s="150" t="s">
        <v>179</v>
      </c>
      <c r="E395" s="164" t="s">
        <v>19</v>
      </c>
      <c r="F395" s="165" t="s">
        <v>200</v>
      </c>
      <c r="H395" s="166">
        <v>7.046</v>
      </c>
      <c r="I395" s="167"/>
      <c r="L395" s="163"/>
      <c r="M395" s="168"/>
      <c r="T395" s="169"/>
      <c r="AT395" s="164" t="s">
        <v>179</v>
      </c>
      <c r="AU395" s="164" t="s">
        <v>90</v>
      </c>
      <c r="AV395" s="14" t="s">
        <v>175</v>
      </c>
      <c r="AW395" s="14" t="s">
        <v>35</v>
      </c>
      <c r="AX395" s="14" t="s">
        <v>82</v>
      </c>
      <c r="AY395" s="164" t="s">
        <v>167</v>
      </c>
    </row>
    <row r="396" spans="2:65" s="1" customFormat="1" ht="24.2" customHeight="1">
      <c r="B396" s="33"/>
      <c r="C396" s="132" t="s">
        <v>463</v>
      </c>
      <c r="D396" s="132" t="s">
        <v>170</v>
      </c>
      <c r="E396" s="133" t="s">
        <v>2209</v>
      </c>
      <c r="F396" s="134" t="s">
        <v>2210</v>
      </c>
      <c r="G396" s="135" t="s">
        <v>218</v>
      </c>
      <c r="H396" s="136">
        <v>0.45</v>
      </c>
      <c r="I396" s="137"/>
      <c r="J396" s="138">
        <f>ROUND(I396*H396,2)</f>
        <v>0</v>
      </c>
      <c r="K396" s="134" t="s">
        <v>174</v>
      </c>
      <c r="L396" s="33"/>
      <c r="M396" s="139" t="s">
        <v>19</v>
      </c>
      <c r="N396" s="140" t="s">
        <v>46</v>
      </c>
      <c r="P396" s="141">
        <f>O396*H396</f>
        <v>0</v>
      </c>
      <c r="Q396" s="141">
        <v>2.50187</v>
      </c>
      <c r="R396" s="141">
        <f>Q396*H396</f>
        <v>1.1258415</v>
      </c>
      <c r="S396" s="141">
        <v>0</v>
      </c>
      <c r="T396" s="142">
        <f>S396*H396</f>
        <v>0</v>
      </c>
      <c r="AR396" s="143" t="s">
        <v>175</v>
      </c>
      <c r="AT396" s="143" t="s">
        <v>170</v>
      </c>
      <c r="AU396" s="143" t="s">
        <v>90</v>
      </c>
      <c r="AY396" s="18" t="s">
        <v>167</v>
      </c>
      <c r="BE396" s="144">
        <f>IF(N396="základní",J396,0)</f>
        <v>0</v>
      </c>
      <c r="BF396" s="144">
        <f>IF(N396="snížená",J396,0)</f>
        <v>0</v>
      </c>
      <c r="BG396" s="144">
        <f>IF(N396="zákl. přenesená",J396,0)</f>
        <v>0</v>
      </c>
      <c r="BH396" s="144">
        <f>IF(N396="sníž. přenesená",J396,0)</f>
        <v>0</v>
      </c>
      <c r="BI396" s="144">
        <f>IF(N396="nulová",J396,0)</f>
        <v>0</v>
      </c>
      <c r="BJ396" s="18" t="s">
        <v>90</v>
      </c>
      <c r="BK396" s="144">
        <f>ROUND(I396*H396,2)</f>
        <v>0</v>
      </c>
      <c r="BL396" s="18" t="s">
        <v>175</v>
      </c>
      <c r="BM396" s="143" t="s">
        <v>2211</v>
      </c>
    </row>
    <row r="397" spans="2:47" s="1" customFormat="1" ht="11.25">
      <c r="B397" s="33"/>
      <c r="D397" s="145" t="s">
        <v>177</v>
      </c>
      <c r="F397" s="146" t="s">
        <v>2212</v>
      </c>
      <c r="I397" s="147"/>
      <c r="L397" s="33"/>
      <c r="M397" s="148"/>
      <c r="T397" s="54"/>
      <c r="AT397" s="18" t="s">
        <v>177</v>
      </c>
      <c r="AU397" s="18" t="s">
        <v>90</v>
      </c>
    </row>
    <row r="398" spans="2:51" s="12" customFormat="1" ht="11.25">
      <c r="B398" s="149"/>
      <c r="D398" s="150" t="s">
        <v>179</v>
      </c>
      <c r="E398" s="151" t="s">
        <v>19</v>
      </c>
      <c r="F398" s="152" t="s">
        <v>2213</v>
      </c>
      <c r="H398" s="151" t="s">
        <v>19</v>
      </c>
      <c r="I398" s="153"/>
      <c r="L398" s="149"/>
      <c r="M398" s="154"/>
      <c r="T398" s="155"/>
      <c r="AT398" s="151" t="s">
        <v>179</v>
      </c>
      <c r="AU398" s="151" t="s">
        <v>90</v>
      </c>
      <c r="AV398" s="12" t="s">
        <v>82</v>
      </c>
      <c r="AW398" s="12" t="s">
        <v>35</v>
      </c>
      <c r="AX398" s="12" t="s">
        <v>74</v>
      </c>
      <c r="AY398" s="151" t="s">
        <v>167</v>
      </c>
    </row>
    <row r="399" spans="2:51" s="13" customFormat="1" ht="11.25">
      <c r="B399" s="156"/>
      <c r="D399" s="150" t="s">
        <v>179</v>
      </c>
      <c r="E399" s="157" t="s">
        <v>19</v>
      </c>
      <c r="F399" s="158" t="s">
        <v>2214</v>
      </c>
      <c r="H399" s="159">
        <v>0.45</v>
      </c>
      <c r="I399" s="160"/>
      <c r="L399" s="156"/>
      <c r="M399" s="161"/>
      <c r="T399" s="162"/>
      <c r="AT399" s="157" t="s">
        <v>179</v>
      </c>
      <c r="AU399" s="157" t="s">
        <v>90</v>
      </c>
      <c r="AV399" s="13" t="s">
        <v>90</v>
      </c>
      <c r="AW399" s="13" t="s">
        <v>35</v>
      </c>
      <c r="AX399" s="13" t="s">
        <v>74</v>
      </c>
      <c r="AY399" s="157" t="s">
        <v>167</v>
      </c>
    </row>
    <row r="400" spans="2:51" s="14" customFormat="1" ht="11.25">
      <c r="B400" s="163"/>
      <c r="D400" s="150" t="s">
        <v>179</v>
      </c>
      <c r="E400" s="164" t="s">
        <v>19</v>
      </c>
      <c r="F400" s="165" t="s">
        <v>200</v>
      </c>
      <c r="H400" s="166">
        <v>0.45</v>
      </c>
      <c r="I400" s="167"/>
      <c r="L400" s="163"/>
      <c r="M400" s="168"/>
      <c r="T400" s="169"/>
      <c r="AT400" s="164" t="s">
        <v>179</v>
      </c>
      <c r="AU400" s="164" t="s">
        <v>90</v>
      </c>
      <c r="AV400" s="14" t="s">
        <v>175</v>
      </c>
      <c r="AW400" s="14" t="s">
        <v>35</v>
      </c>
      <c r="AX400" s="14" t="s">
        <v>82</v>
      </c>
      <c r="AY400" s="164" t="s">
        <v>167</v>
      </c>
    </row>
    <row r="401" spans="2:65" s="1" customFormat="1" ht="24.2" customHeight="1">
      <c r="B401" s="33"/>
      <c r="C401" s="132" t="s">
        <v>471</v>
      </c>
      <c r="D401" s="132" t="s">
        <v>170</v>
      </c>
      <c r="E401" s="133" t="s">
        <v>2215</v>
      </c>
      <c r="F401" s="134" t="s">
        <v>2216</v>
      </c>
      <c r="G401" s="135" t="s">
        <v>173</v>
      </c>
      <c r="H401" s="136">
        <v>12</v>
      </c>
      <c r="I401" s="137"/>
      <c r="J401" s="138">
        <f>ROUND(I401*H401,2)</f>
        <v>0</v>
      </c>
      <c r="K401" s="134" t="s">
        <v>174</v>
      </c>
      <c r="L401" s="33"/>
      <c r="M401" s="139" t="s">
        <v>19</v>
      </c>
      <c r="N401" s="140" t="s">
        <v>46</v>
      </c>
      <c r="P401" s="141">
        <f>O401*H401</f>
        <v>0</v>
      </c>
      <c r="Q401" s="141">
        <v>0.0036</v>
      </c>
      <c r="R401" s="141">
        <f>Q401*H401</f>
        <v>0.0432</v>
      </c>
      <c r="S401" s="141">
        <v>0</v>
      </c>
      <c r="T401" s="142">
        <f>S401*H401</f>
        <v>0</v>
      </c>
      <c r="AR401" s="143" t="s">
        <v>175</v>
      </c>
      <c r="AT401" s="143" t="s">
        <v>170</v>
      </c>
      <c r="AU401" s="143" t="s">
        <v>90</v>
      </c>
      <c r="AY401" s="18" t="s">
        <v>167</v>
      </c>
      <c r="BE401" s="144">
        <f>IF(N401="základní",J401,0)</f>
        <v>0</v>
      </c>
      <c r="BF401" s="144">
        <f>IF(N401="snížená",J401,0)</f>
        <v>0</v>
      </c>
      <c r="BG401" s="144">
        <f>IF(N401="zákl. přenesená",J401,0)</f>
        <v>0</v>
      </c>
      <c r="BH401" s="144">
        <f>IF(N401="sníž. přenesená",J401,0)</f>
        <v>0</v>
      </c>
      <c r="BI401" s="144">
        <f>IF(N401="nulová",J401,0)</f>
        <v>0</v>
      </c>
      <c r="BJ401" s="18" t="s">
        <v>90</v>
      </c>
      <c r="BK401" s="144">
        <f>ROUND(I401*H401,2)</f>
        <v>0</v>
      </c>
      <c r="BL401" s="18" t="s">
        <v>175</v>
      </c>
      <c r="BM401" s="143" t="s">
        <v>2217</v>
      </c>
    </row>
    <row r="402" spans="2:47" s="1" customFormat="1" ht="11.25">
      <c r="B402" s="33"/>
      <c r="D402" s="145" t="s">
        <v>177</v>
      </c>
      <c r="F402" s="146" t="s">
        <v>2218</v>
      </c>
      <c r="I402" s="147"/>
      <c r="L402" s="33"/>
      <c r="M402" s="148"/>
      <c r="T402" s="54"/>
      <c r="AT402" s="18" t="s">
        <v>177</v>
      </c>
      <c r="AU402" s="18" t="s">
        <v>90</v>
      </c>
    </row>
    <row r="403" spans="2:51" s="12" customFormat="1" ht="11.25">
      <c r="B403" s="149"/>
      <c r="D403" s="150" t="s">
        <v>179</v>
      </c>
      <c r="E403" s="151" t="s">
        <v>19</v>
      </c>
      <c r="F403" s="152" t="s">
        <v>2213</v>
      </c>
      <c r="H403" s="151" t="s">
        <v>19</v>
      </c>
      <c r="I403" s="153"/>
      <c r="L403" s="149"/>
      <c r="M403" s="154"/>
      <c r="T403" s="155"/>
      <c r="AT403" s="151" t="s">
        <v>179</v>
      </c>
      <c r="AU403" s="151" t="s">
        <v>90</v>
      </c>
      <c r="AV403" s="12" t="s">
        <v>82</v>
      </c>
      <c r="AW403" s="12" t="s">
        <v>35</v>
      </c>
      <c r="AX403" s="12" t="s">
        <v>74</v>
      </c>
      <c r="AY403" s="151" t="s">
        <v>167</v>
      </c>
    </row>
    <row r="404" spans="2:51" s="13" customFormat="1" ht="11.25">
      <c r="B404" s="156"/>
      <c r="D404" s="150" t="s">
        <v>179</v>
      </c>
      <c r="E404" s="157" t="s">
        <v>19</v>
      </c>
      <c r="F404" s="158" t="s">
        <v>2219</v>
      </c>
      <c r="H404" s="159">
        <v>12</v>
      </c>
      <c r="I404" s="160"/>
      <c r="L404" s="156"/>
      <c r="M404" s="161"/>
      <c r="T404" s="162"/>
      <c r="AT404" s="157" t="s">
        <v>179</v>
      </c>
      <c r="AU404" s="157" t="s">
        <v>90</v>
      </c>
      <c r="AV404" s="13" t="s">
        <v>90</v>
      </c>
      <c r="AW404" s="13" t="s">
        <v>35</v>
      </c>
      <c r="AX404" s="13" t="s">
        <v>74</v>
      </c>
      <c r="AY404" s="157" t="s">
        <v>167</v>
      </c>
    </row>
    <row r="405" spans="2:51" s="14" customFormat="1" ht="11.25">
      <c r="B405" s="163"/>
      <c r="D405" s="150" t="s">
        <v>179</v>
      </c>
      <c r="E405" s="164" t="s">
        <v>19</v>
      </c>
      <c r="F405" s="165" t="s">
        <v>200</v>
      </c>
      <c r="H405" s="166">
        <v>12</v>
      </c>
      <c r="I405" s="167"/>
      <c r="L405" s="163"/>
      <c r="M405" s="168"/>
      <c r="T405" s="169"/>
      <c r="AT405" s="164" t="s">
        <v>179</v>
      </c>
      <c r="AU405" s="164" t="s">
        <v>90</v>
      </c>
      <c r="AV405" s="14" t="s">
        <v>175</v>
      </c>
      <c r="AW405" s="14" t="s">
        <v>35</v>
      </c>
      <c r="AX405" s="14" t="s">
        <v>82</v>
      </c>
      <c r="AY405" s="164" t="s">
        <v>167</v>
      </c>
    </row>
    <row r="406" spans="2:65" s="1" customFormat="1" ht="24.2" customHeight="1">
      <c r="B406" s="33"/>
      <c r="C406" s="132" t="s">
        <v>478</v>
      </c>
      <c r="D406" s="132" t="s">
        <v>170</v>
      </c>
      <c r="E406" s="133" t="s">
        <v>2220</v>
      </c>
      <c r="F406" s="134" t="s">
        <v>2221</v>
      </c>
      <c r="G406" s="135" t="s">
        <v>173</v>
      </c>
      <c r="H406" s="136">
        <v>12</v>
      </c>
      <c r="I406" s="137"/>
      <c r="J406" s="138">
        <f>ROUND(I406*H406,2)</f>
        <v>0</v>
      </c>
      <c r="K406" s="134" t="s">
        <v>174</v>
      </c>
      <c r="L406" s="33"/>
      <c r="M406" s="139" t="s">
        <v>19</v>
      </c>
      <c r="N406" s="140" t="s">
        <v>46</v>
      </c>
      <c r="P406" s="141">
        <f>O406*H406</f>
        <v>0</v>
      </c>
      <c r="Q406" s="141">
        <v>0</v>
      </c>
      <c r="R406" s="141">
        <f>Q406*H406</f>
        <v>0</v>
      </c>
      <c r="S406" s="141">
        <v>0</v>
      </c>
      <c r="T406" s="142">
        <f>S406*H406</f>
        <v>0</v>
      </c>
      <c r="AR406" s="143" t="s">
        <v>175</v>
      </c>
      <c r="AT406" s="143" t="s">
        <v>170</v>
      </c>
      <c r="AU406" s="143" t="s">
        <v>90</v>
      </c>
      <c r="AY406" s="18" t="s">
        <v>167</v>
      </c>
      <c r="BE406" s="144">
        <f>IF(N406="základní",J406,0)</f>
        <v>0</v>
      </c>
      <c r="BF406" s="144">
        <f>IF(N406="snížená",J406,0)</f>
        <v>0</v>
      </c>
      <c r="BG406" s="144">
        <f>IF(N406="zákl. přenesená",J406,0)</f>
        <v>0</v>
      </c>
      <c r="BH406" s="144">
        <f>IF(N406="sníž. přenesená",J406,0)</f>
        <v>0</v>
      </c>
      <c r="BI406" s="144">
        <f>IF(N406="nulová",J406,0)</f>
        <v>0</v>
      </c>
      <c r="BJ406" s="18" t="s">
        <v>90</v>
      </c>
      <c r="BK406" s="144">
        <f>ROUND(I406*H406,2)</f>
        <v>0</v>
      </c>
      <c r="BL406" s="18" t="s">
        <v>175</v>
      </c>
      <c r="BM406" s="143" t="s">
        <v>2222</v>
      </c>
    </row>
    <row r="407" spans="2:47" s="1" customFormat="1" ht="11.25">
      <c r="B407" s="33"/>
      <c r="D407" s="145" t="s">
        <v>177</v>
      </c>
      <c r="F407" s="146" t="s">
        <v>2223</v>
      </c>
      <c r="I407" s="147"/>
      <c r="L407" s="33"/>
      <c r="M407" s="148"/>
      <c r="T407" s="54"/>
      <c r="AT407" s="18" t="s">
        <v>177</v>
      </c>
      <c r="AU407" s="18" t="s">
        <v>90</v>
      </c>
    </row>
    <row r="408" spans="2:65" s="1" customFormat="1" ht="24.2" customHeight="1">
      <c r="B408" s="33"/>
      <c r="C408" s="132" t="s">
        <v>485</v>
      </c>
      <c r="D408" s="132" t="s">
        <v>170</v>
      </c>
      <c r="E408" s="133" t="s">
        <v>2224</v>
      </c>
      <c r="F408" s="134" t="s">
        <v>2225</v>
      </c>
      <c r="G408" s="135" t="s">
        <v>389</v>
      </c>
      <c r="H408" s="136">
        <v>0.1</v>
      </c>
      <c r="I408" s="137"/>
      <c r="J408" s="138">
        <f>ROUND(I408*H408,2)</f>
        <v>0</v>
      </c>
      <c r="K408" s="134" t="s">
        <v>174</v>
      </c>
      <c r="L408" s="33"/>
      <c r="M408" s="139" t="s">
        <v>19</v>
      </c>
      <c r="N408" s="140" t="s">
        <v>46</v>
      </c>
      <c r="P408" s="141">
        <f>O408*H408</f>
        <v>0</v>
      </c>
      <c r="Q408" s="141">
        <v>1.05237</v>
      </c>
      <c r="R408" s="141">
        <f>Q408*H408</f>
        <v>0.10523700000000001</v>
      </c>
      <c r="S408" s="141">
        <v>0</v>
      </c>
      <c r="T408" s="142">
        <f>S408*H408</f>
        <v>0</v>
      </c>
      <c r="AR408" s="143" t="s">
        <v>175</v>
      </c>
      <c r="AT408" s="143" t="s">
        <v>170</v>
      </c>
      <c r="AU408" s="143" t="s">
        <v>90</v>
      </c>
      <c r="AY408" s="18" t="s">
        <v>167</v>
      </c>
      <c r="BE408" s="144">
        <f>IF(N408="základní",J408,0)</f>
        <v>0</v>
      </c>
      <c r="BF408" s="144">
        <f>IF(N408="snížená",J408,0)</f>
        <v>0</v>
      </c>
      <c r="BG408" s="144">
        <f>IF(N408="zákl. přenesená",J408,0)</f>
        <v>0</v>
      </c>
      <c r="BH408" s="144">
        <f>IF(N408="sníž. přenesená",J408,0)</f>
        <v>0</v>
      </c>
      <c r="BI408" s="144">
        <f>IF(N408="nulová",J408,0)</f>
        <v>0</v>
      </c>
      <c r="BJ408" s="18" t="s">
        <v>90</v>
      </c>
      <c r="BK408" s="144">
        <f>ROUND(I408*H408,2)</f>
        <v>0</v>
      </c>
      <c r="BL408" s="18" t="s">
        <v>175</v>
      </c>
      <c r="BM408" s="143" t="s">
        <v>2226</v>
      </c>
    </row>
    <row r="409" spans="2:47" s="1" customFormat="1" ht="11.25">
      <c r="B409" s="33"/>
      <c r="D409" s="145" t="s">
        <v>177</v>
      </c>
      <c r="F409" s="146" t="s">
        <v>2227</v>
      </c>
      <c r="I409" s="147"/>
      <c r="L409" s="33"/>
      <c r="M409" s="148"/>
      <c r="T409" s="54"/>
      <c r="AT409" s="18" t="s">
        <v>177</v>
      </c>
      <c r="AU409" s="18" t="s">
        <v>90</v>
      </c>
    </row>
    <row r="410" spans="2:51" s="12" customFormat="1" ht="11.25">
      <c r="B410" s="149"/>
      <c r="D410" s="150" t="s">
        <v>179</v>
      </c>
      <c r="E410" s="151" t="s">
        <v>19</v>
      </c>
      <c r="F410" s="152" t="s">
        <v>542</v>
      </c>
      <c r="H410" s="151" t="s">
        <v>19</v>
      </c>
      <c r="I410" s="153"/>
      <c r="L410" s="149"/>
      <c r="M410" s="154"/>
      <c r="T410" s="155"/>
      <c r="AT410" s="151" t="s">
        <v>179</v>
      </c>
      <c r="AU410" s="151" t="s">
        <v>90</v>
      </c>
      <c r="AV410" s="12" t="s">
        <v>82</v>
      </c>
      <c r="AW410" s="12" t="s">
        <v>35</v>
      </c>
      <c r="AX410" s="12" t="s">
        <v>74</v>
      </c>
      <c r="AY410" s="151" t="s">
        <v>167</v>
      </c>
    </row>
    <row r="411" spans="2:51" s="12" customFormat="1" ht="11.25">
      <c r="B411" s="149"/>
      <c r="D411" s="150" t="s">
        <v>179</v>
      </c>
      <c r="E411" s="151" t="s">
        <v>19</v>
      </c>
      <c r="F411" s="152" t="s">
        <v>2228</v>
      </c>
      <c r="H411" s="151" t="s">
        <v>19</v>
      </c>
      <c r="I411" s="153"/>
      <c r="L411" s="149"/>
      <c r="M411" s="154"/>
      <c r="T411" s="155"/>
      <c r="AT411" s="151" t="s">
        <v>179</v>
      </c>
      <c r="AU411" s="151" t="s">
        <v>90</v>
      </c>
      <c r="AV411" s="12" t="s">
        <v>82</v>
      </c>
      <c r="AW411" s="12" t="s">
        <v>35</v>
      </c>
      <c r="AX411" s="12" t="s">
        <v>74</v>
      </c>
      <c r="AY411" s="151" t="s">
        <v>167</v>
      </c>
    </row>
    <row r="412" spans="2:51" s="13" customFormat="1" ht="11.25">
      <c r="B412" s="156"/>
      <c r="D412" s="150" t="s">
        <v>179</v>
      </c>
      <c r="E412" s="157" t="s">
        <v>19</v>
      </c>
      <c r="F412" s="158" t="s">
        <v>2229</v>
      </c>
      <c r="H412" s="159">
        <v>0.1</v>
      </c>
      <c r="I412" s="160"/>
      <c r="L412" s="156"/>
      <c r="M412" s="161"/>
      <c r="T412" s="162"/>
      <c r="AT412" s="157" t="s">
        <v>179</v>
      </c>
      <c r="AU412" s="157" t="s">
        <v>90</v>
      </c>
      <c r="AV412" s="13" t="s">
        <v>90</v>
      </c>
      <c r="AW412" s="13" t="s">
        <v>35</v>
      </c>
      <c r="AX412" s="13" t="s">
        <v>74</v>
      </c>
      <c r="AY412" s="157" t="s">
        <v>167</v>
      </c>
    </row>
    <row r="413" spans="2:51" s="14" customFormat="1" ht="11.25">
      <c r="B413" s="163"/>
      <c r="D413" s="150" t="s">
        <v>179</v>
      </c>
      <c r="E413" s="164" t="s">
        <v>19</v>
      </c>
      <c r="F413" s="165" t="s">
        <v>200</v>
      </c>
      <c r="H413" s="166">
        <v>0.1</v>
      </c>
      <c r="I413" s="167"/>
      <c r="L413" s="163"/>
      <c r="M413" s="168"/>
      <c r="T413" s="169"/>
      <c r="AT413" s="164" t="s">
        <v>179</v>
      </c>
      <c r="AU413" s="164" t="s">
        <v>90</v>
      </c>
      <c r="AV413" s="14" t="s">
        <v>175</v>
      </c>
      <c r="AW413" s="14" t="s">
        <v>35</v>
      </c>
      <c r="AX413" s="14" t="s">
        <v>82</v>
      </c>
      <c r="AY413" s="164" t="s">
        <v>167</v>
      </c>
    </row>
    <row r="414" spans="2:65" s="1" customFormat="1" ht="24.2" customHeight="1">
      <c r="B414" s="33"/>
      <c r="C414" s="132" t="s">
        <v>751</v>
      </c>
      <c r="D414" s="132" t="s">
        <v>170</v>
      </c>
      <c r="E414" s="133" t="s">
        <v>2230</v>
      </c>
      <c r="F414" s="134" t="s">
        <v>2231</v>
      </c>
      <c r="G414" s="135" t="s">
        <v>173</v>
      </c>
      <c r="H414" s="136">
        <v>140.923</v>
      </c>
      <c r="I414" s="137"/>
      <c r="J414" s="138">
        <f>ROUND(I414*H414,2)</f>
        <v>0</v>
      </c>
      <c r="K414" s="134" t="s">
        <v>174</v>
      </c>
      <c r="L414" s="33"/>
      <c r="M414" s="139" t="s">
        <v>19</v>
      </c>
      <c r="N414" s="140" t="s">
        <v>46</v>
      </c>
      <c r="P414" s="141">
        <f>O414*H414</f>
        <v>0</v>
      </c>
      <c r="Q414" s="141">
        <v>0.00405</v>
      </c>
      <c r="R414" s="141">
        <f>Q414*H414</f>
        <v>0.5707381499999999</v>
      </c>
      <c r="S414" s="141">
        <v>0</v>
      </c>
      <c r="T414" s="142">
        <f>S414*H414</f>
        <v>0</v>
      </c>
      <c r="AR414" s="143" t="s">
        <v>175</v>
      </c>
      <c r="AT414" s="143" t="s">
        <v>170</v>
      </c>
      <c r="AU414" s="143" t="s">
        <v>90</v>
      </c>
      <c r="AY414" s="18" t="s">
        <v>167</v>
      </c>
      <c r="BE414" s="144">
        <f>IF(N414="základní",J414,0)</f>
        <v>0</v>
      </c>
      <c r="BF414" s="144">
        <f>IF(N414="snížená",J414,0)</f>
        <v>0</v>
      </c>
      <c r="BG414" s="144">
        <f>IF(N414="zákl. přenesená",J414,0)</f>
        <v>0</v>
      </c>
      <c r="BH414" s="144">
        <f>IF(N414="sníž. přenesená",J414,0)</f>
        <v>0</v>
      </c>
      <c r="BI414" s="144">
        <f>IF(N414="nulová",J414,0)</f>
        <v>0</v>
      </c>
      <c r="BJ414" s="18" t="s">
        <v>90</v>
      </c>
      <c r="BK414" s="144">
        <f>ROUND(I414*H414,2)</f>
        <v>0</v>
      </c>
      <c r="BL414" s="18" t="s">
        <v>175</v>
      </c>
      <c r="BM414" s="143" t="s">
        <v>2232</v>
      </c>
    </row>
    <row r="415" spans="2:47" s="1" customFormat="1" ht="11.25">
      <c r="B415" s="33"/>
      <c r="D415" s="145" t="s">
        <v>177</v>
      </c>
      <c r="F415" s="146" t="s">
        <v>2233</v>
      </c>
      <c r="I415" s="147"/>
      <c r="L415" s="33"/>
      <c r="M415" s="148"/>
      <c r="T415" s="54"/>
      <c r="AT415" s="18" t="s">
        <v>177</v>
      </c>
      <c r="AU415" s="18" t="s">
        <v>90</v>
      </c>
    </row>
    <row r="416" spans="2:51" s="12" customFormat="1" ht="11.25">
      <c r="B416" s="149"/>
      <c r="D416" s="150" t="s">
        <v>179</v>
      </c>
      <c r="E416" s="151" t="s">
        <v>19</v>
      </c>
      <c r="F416" s="152" t="s">
        <v>2205</v>
      </c>
      <c r="H416" s="151" t="s">
        <v>19</v>
      </c>
      <c r="I416" s="153"/>
      <c r="L416" s="149"/>
      <c r="M416" s="154"/>
      <c r="T416" s="155"/>
      <c r="AT416" s="151" t="s">
        <v>179</v>
      </c>
      <c r="AU416" s="151" t="s">
        <v>90</v>
      </c>
      <c r="AV416" s="12" t="s">
        <v>82</v>
      </c>
      <c r="AW416" s="12" t="s">
        <v>35</v>
      </c>
      <c r="AX416" s="12" t="s">
        <v>74</v>
      </c>
      <c r="AY416" s="151" t="s">
        <v>167</v>
      </c>
    </row>
    <row r="417" spans="2:51" s="13" customFormat="1" ht="11.25">
      <c r="B417" s="156"/>
      <c r="D417" s="150" t="s">
        <v>179</v>
      </c>
      <c r="E417" s="157" t="s">
        <v>19</v>
      </c>
      <c r="F417" s="158" t="s">
        <v>2234</v>
      </c>
      <c r="H417" s="159">
        <v>115.301</v>
      </c>
      <c r="I417" s="160"/>
      <c r="L417" s="156"/>
      <c r="M417" s="161"/>
      <c r="T417" s="162"/>
      <c r="AT417" s="157" t="s">
        <v>179</v>
      </c>
      <c r="AU417" s="157" t="s">
        <v>90</v>
      </c>
      <c r="AV417" s="13" t="s">
        <v>90</v>
      </c>
      <c r="AW417" s="13" t="s">
        <v>35</v>
      </c>
      <c r="AX417" s="13" t="s">
        <v>74</v>
      </c>
      <c r="AY417" s="157" t="s">
        <v>167</v>
      </c>
    </row>
    <row r="418" spans="2:51" s="12" customFormat="1" ht="11.25">
      <c r="B418" s="149"/>
      <c r="D418" s="150" t="s">
        <v>179</v>
      </c>
      <c r="E418" s="151" t="s">
        <v>19</v>
      </c>
      <c r="F418" s="152" t="s">
        <v>2207</v>
      </c>
      <c r="H418" s="151" t="s">
        <v>19</v>
      </c>
      <c r="I418" s="153"/>
      <c r="L418" s="149"/>
      <c r="M418" s="154"/>
      <c r="T418" s="155"/>
      <c r="AT418" s="151" t="s">
        <v>179</v>
      </c>
      <c r="AU418" s="151" t="s">
        <v>90</v>
      </c>
      <c r="AV418" s="12" t="s">
        <v>82</v>
      </c>
      <c r="AW418" s="12" t="s">
        <v>35</v>
      </c>
      <c r="AX418" s="12" t="s">
        <v>74</v>
      </c>
      <c r="AY418" s="151" t="s">
        <v>167</v>
      </c>
    </row>
    <row r="419" spans="2:51" s="13" customFormat="1" ht="11.25">
      <c r="B419" s="156"/>
      <c r="D419" s="150" t="s">
        <v>179</v>
      </c>
      <c r="E419" s="157" t="s">
        <v>19</v>
      </c>
      <c r="F419" s="158" t="s">
        <v>2235</v>
      </c>
      <c r="H419" s="159">
        <v>25.622</v>
      </c>
      <c r="I419" s="160"/>
      <c r="L419" s="156"/>
      <c r="M419" s="161"/>
      <c r="T419" s="162"/>
      <c r="AT419" s="157" t="s">
        <v>179</v>
      </c>
      <c r="AU419" s="157" t="s">
        <v>90</v>
      </c>
      <c r="AV419" s="13" t="s">
        <v>90</v>
      </c>
      <c r="AW419" s="13" t="s">
        <v>35</v>
      </c>
      <c r="AX419" s="13" t="s">
        <v>74</v>
      </c>
      <c r="AY419" s="157" t="s">
        <v>167</v>
      </c>
    </row>
    <row r="420" spans="2:51" s="14" customFormat="1" ht="11.25">
      <c r="B420" s="163"/>
      <c r="D420" s="150" t="s">
        <v>179</v>
      </c>
      <c r="E420" s="164" t="s">
        <v>19</v>
      </c>
      <c r="F420" s="165" t="s">
        <v>200</v>
      </c>
      <c r="H420" s="166">
        <v>140.923</v>
      </c>
      <c r="I420" s="167"/>
      <c r="L420" s="163"/>
      <c r="M420" s="168"/>
      <c r="T420" s="169"/>
      <c r="AT420" s="164" t="s">
        <v>179</v>
      </c>
      <c r="AU420" s="164" t="s">
        <v>90</v>
      </c>
      <c r="AV420" s="14" t="s">
        <v>175</v>
      </c>
      <c r="AW420" s="14" t="s">
        <v>35</v>
      </c>
      <c r="AX420" s="14" t="s">
        <v>82</v>
      </c>
      <c r="AY420" s="164" t="s">
        <v>167</v>
      </c>
    </row>
    <row r="421" spans="2:65" s="1" customFormat="1" ht="24.2" customHeight="1">
      <c r="B421" s="33"/>
      <c r="C421" s="132" t="s">
        <v>756</v>
      </c>
      <c r="D421" s="132" t="s">
        <v>170</v>
      </c>
      <c r="E421" s="133" t="s">
        <v>2236</v>
      </c>
      <c r="F421" s="134" t="s">
        <v>2237</v>
      </c>
      <c r="G421" s="135" t="s">
        <v>173</v>
      </c>
      <c r="H421" s="136">
        <v>140.923</v>
      </c>
      <c r="I421" s="137"/>
      <c r="J421" s="138">
        <f>ROUND(I421*H421,2)</f>
        <v>0</v>
      </c>
      <c r="K421" s="134" t="s">
        <v>174</v>
      </c>
      <c r="L421" s="33"/>
      <c r="M421" s="139" t="s">
        <v>19</v>
      </c>
      <c r="N421" s="140" t="s">
        <v>46</v>
      </c>
      <c r="P421" s="141">
        <f>O421*H421</f>
        <v>0</v>
      </c>
      <c r="Q421" s="141">
        <v>0</v>
      </c>
      <c r="R421" s="141">
        <f>Q421*H421</f>
        <v>0</v>
      </c>
      <c r="S421" s="141">
        <v>0</v>
      </c>
      <c r="T421" s="142">
        <f>S421*H421</f>
        <v>0</v>
      </c>
      <c r="AR421" s="143" t="s">
        <v>175</v>
      </c>
      <c r="AT421" s="143" t="s">
        <v>170</v>
      </c>
      <c r="AU421" s="143" t="s">
        <v>90</v>
      </c>
      <c r="AY421" s="18" t="s">
        <v>167</v>
      </c>
      <c r="BE421" s="144">
        <f>IF(N421="základní",J421,0)</f>
        <v>0</v>
      </c>
      <c r="BF421" s="144">
        <f>IF(N421="snížená",J421,0)</f>
        <v>0</v>
      </c>
      <c r="BG421" s="144">
        <f>IF(N421="zákl. přenesená",J421,0)</f>
        <v>0</v>
      </c>
      <c r="BH421" s="144">
        <f>IF(N421="sníž. přenesená",J421,0)</f>
        <v>0</v>
      </c>
      <c r="BI421" s="144">
        <f>IF(N421="nulová",J421,0)</f>
        <v>0</v>
      </c>
      <c r="BJ421" s="18" t="s">
        <v>90</v>
      </c>
      <c r="BK421" s="144">
        <f>ROUND(I421*H421,2)</f>
        <v>0</v>
      </c>
      <c r="BL421" s="18" t="s">
        <v>175</v>
      </c>
      <c r="BM421" s="143" t="s">
        <v>2238</v>
      </c>
    </row>
    <row r="422" spans="2:47" s="1" customFormat="1" ht="11.25">
      <c r="B422" s="33"/>
      <c r="D422" s="145" t="s">
        <v>177</v>
      </c>
      <c r="F422" s="146" t="s">
        <v>2239</v>
      </c>
      <c r="I422" s="147"/>
      <c r="L422" s="33"/>
      <c r="M422" s="148"/>
      <c r="T422" s="54"/>
      <c r="AT422" s="18" t="s">
        <v>177</v>
      </c>
      <c r="AU422" s="18" t="s">
        <v>90</v>
      </c>
    </row>
    <row r="423" spans="2:65" s="1" customFormat="1" ht="16.5" customHeight="1">
      <c r="B423" s="33"/>
      <c r="C423" s="132" t="s">
        <v>761</v>
      </c>
      <c r="D423" s="132" t="s">
        <v>170</v>
      </c>
      <c r="E423" s="133" t="s">
        <v>2240</v>
      </c>
      <c r="F423" s="134" t="s">
        <v>2241</v>
      </c>
      <c r="G423" s="135" t="s">
        <v>173</v>
      </c>
      <c r="H423" s="136">
        <v>140.923</v>
      </c>
      <c r="I423" s="137"/>
      <c r="J423" s="138">
        <f>ROUND(I423*H423,2)</f>
        <v>0</v>
      </c>
      <c r="K423" s="134" t="s">
        <v>174</v>
      </c>
      <c r="L423" s="33"/>
      <c r="M423" s="139" t="s">
        <v>19</v>
      </c>
      <c r="N423" s="140" t="s">
        <v>46</v>
      </c>
      <c r="P423" s="141">
        <f>O423*H423</f>
        <v>0</v>
      </c>
      <c r="Q423" s="141">
        <v>0.0029</v>
      </c>
      <c r="R423" s="141">
        <f>Q423*H423</f>
        <v>0.4086767</v>
      </c>
      <c r="S423" s="141">
        <v>0</v>
      </c>
      <c r="T423" s="142">
        <f>S423*H423</f>
        <v>0</v>
      </c>
      <c r="AR423" s="143" t="s">
        <v>175</v>
      </c>
      <c r="AT423" s="143" t="s">
        <v>170</v>
      </c>
      <c r="AU423" s="143" t="s">
        <v>90</v>
      </c>
      <c r="AY423" s="18" t="s">
        <v>167</v>
      </c>
      <c r="BE423" s="144">
        <f>IF(N423="základní",J423,0)</f>
        <v>0</v>
      </c>
      <c r="BF423" s="144">
        <f>IF(N423="snížená",J423,0)</f>
        <v>0</v>
      </c>
      <c r="BG423" s="144">
        <f>IF(N423="zákl. přenesená",J423,0)</f>
        <v>0</v>
      </c>
      <c r="BH423" s="144">
        <f>IF(N423="sníž. přenesená",J423,0)</f>
        <v>0</v>
      </c>
      <c r="BI423" s="144">
        <f>IF(N423="nulová",J423,0)</f>
        <v>0</v>
      </c>
      <c r="BJ423" s="18" t="s">
        <v>90</v>
      </c>
      <c r="BK423" s="144">
        <f>ROUND(I423*H423,2)</f>
        <v>0</v>
      </c>
      <c r="BL423" s="18" t="s">
        <v>175</v>
      </c>
      <c r="BM423" s="143" t="s">
        <v>2242</v>
      </c>
    </row>
    <row r="424" spans="2:47" s="1" customFormat="1" ht="11.25">
      <c r="B424" s="33"/>
      <c r="D424" s="145" t="s">
        <v>177</v>
      </c>
      <c r="F424" s="146" t="s">
        <v>2243</v>
      </c>
      <c r="I424" s="147"/>
      <c r="L424" s="33"/>
      <c r="M424" s="148"/>
      <c r="T424" s="54"/>
      <c r="AT424" s="18" t="s">
        <v>177</v>
      </c>
      <c r="AU424" s="18" t="s">
        <v>90</v>
      </c>
    </row>
    <row r="425" spans="2:65" s="1" customFormat="1" ht="24.2" customHeight="1">
      <c r="B425" s="33"/>
      <c r="C425" s="132" t="s">
        <v>766</v>
      </c>
      <c r="D425" s="132" t="s">
        <v>170</v>
      </c>
      <c r="E425" s="133" t="s">
        <v>2244</v>
      </c>
      <c r="F425" s="134" t="s">
        <v>2245</v>
      </c>
      <c r="G425" s="135" t="s">
        <v>389</v>
      </c>
      <c r="H425" s="136">
        <v>1.914</v>
      </c>
      <c r="I425" s="137"/>
      <c r="J425" s="138">
        <f>ROUND(I425*H425,2)</f>
        <v>0</v>
      </c>
      <c r="K425" s="134" t="s">
        <v>174</v>
      </c>
      <c r="L425" s="33"/>
      <c r="M425" s="139" t="s">
        <v>19</v>
      </c>
      <c r="N425" s="140" t="s">
        <v>46</v>
      </c>
      <c r="P425" s="141">
        <f>O425*H425</f>
        <v>0</v>
      </c>
      <c r="Q425" s="141">
        <v>1.05237</v>
      </c>
      <c r="R425" s="141">
        <f>Q425*H425</f>
        <v>2.01423618</v>
      </c>
      <c r="S425" s="141">
        <v>0</v>
      </c>
      <c r="T425" s="142">
        <f>S425*H425</f>
        <v>0</v>
      </c>
      <c r="AR425" s="143" t="s">
        <v>175</v>
      </c>
      <c r="AT425" s="143" t="s">
        <v>170</v>
      </c>
      <c r="AU425" s="143" t="s">
        <v>90</v>
      </c>
      <c r="AY425" s="18" t="s">
        <v>167</v>
      </c>
      <c r="BE425" s="144">
        <f>IF(N425="základní",J425,0)</f>
        <v>0</v>
      </c>
      <c r="BF425" s="144">
        <f>IF(N425="snížená",J425,0)</f>
        <v>0</v>
      </c>
      <c r="BG425" s="144">
        <f>IF(N425="zákl. přenesená",J425,0)</f>
        <v>0</v>
      </c>
      <c r="BH425" s="144">
        <f>IF(N425="sníž. přenesená",J425,0)</f>
        <v>0</v>
      </c>
      <c r="BI425" s="144">
        <f>IF(N425="nulová",J425,0)</f>
        <v>0</v>
      </c>
      <c r="BJ425" s="18" t="s">
        <v>90</v>
      </c>
      <c r="BK425" s="144">
        <f>ROUND(I425*H425,2)</f>
        <v>0</v>
      </c>
      <c r="BL425" s="18" t="s">
        <v>175</v>
      </c>
      <c r="BM425" s="143" t="s">
        <v>2246</v>
      </c>
    </row>
    <row r="426" spans="2:47" s="1" customFormat="1" ht="11.25">
      <c r="B426" s="33"/>
      <c r="D426" s="145" t="s">
        <v>177</v>
      </c>
      <c r="F426" s="146" t="s">
        <v>2247</v>
      </c>
      <c r="I426" s="147"/>
      <c r="L426" s="33"/>
      <c r="M426" s="148"/>
      <c r="T426" s="54"/>
      <c r="AT426" s="18" t="s">
        <v>177</v>
      </c>
      <c r="AU426" s="18" t="s">
        <v>90</v>
      </c>
    </row>
    <row r="427" spans="2:51" s="12" customFormat="1" ht="11.25">
      <c r="B427" s="149"/>
      <c r="D427" s="150" t="s">
        <v>179</v>
      </c>
      <c r="E427" s="151" t="s">
        <v>19</v>
      </c>
      <c r="F427" s="152" t="s">
        <v>542</v>
      </c>
      <c r="H427" s="151" t="s">
        <v>19</v>
      </c>
      <c r="I427" s="153"/>
      <c r="L427" s="149"/>
      <c r="M427" s="154"/>
      <c r="T427" s="155"/>
      <c r="AT427" s="151" t="s">
        <v>179</v>
      </c>
      <c r="AU427" s="151" t="s">
        <v>90</v>
      </c>
      <c r="AV427" s="12" t="s">
        <v>82</v>
      </c>
      <c r="AW427" s="12" t="s">
        <v>35</v>
      </c>
      <c r="AX427" s="12" t="s">
        <v>74</v>
      </c>
      <c r="AY427" s="151" t="s">
        <v>167</v>
      </c>
    </row>
    <row r="428" spans="2:51" s="12" customFormat="1" ht="11.25">
      <c r="B428" s="149"/>
      <c r="D428" s="150" t="s">
        <v>179</v>
      </c>
      <c r="E428" s="151" t="s">
        <v>19</v>
      </c>
      <c r="F428" s="152" t="s">
        <v>2248</v>
      </c>
      <c r="H428" s="151" t="s">
        <v>19</v>
      </c>
      <c r="I428" s="153"/>
      <c r="L428" s="149"/>
      <c r="M428" s="154"/>
      <c r="T428" s="155"/>
      <c r="AT428" s="151" t="s">
        <v>179</v>
      </c>
      <c r="AU428" s="151" t="s">
        <v>90</v>
      </c>
      <c r="AV428" s="12" t="s">
        <v>82</v>
      </c>
      <c r="AW428" s="12" t="s">
        <v>35</v>
      </c>
      <c r="AX428" s="12" t="s">
        <v>74</v>
      </c>
      <c r="AY428" s="151" t="s">
        <v>167</v>
      </c>
    </row>
    <row r="429" spans="2:51" s="13" customFormat="1" ht="11.25">
      <c r="B429" s="156"/>
      <c r="D429" s="150" t="s">
        <v>179</v>
      </c>
      <c r="E429" s="157" t="s">
        <v>19</v>
      </c>
      <c r="F429" s="158" t="s">
        <v>2249</v>
      </c>
      <c r="H429" s="159">
        <v>0.52</v>
      </c>
      <c r="I429" s="160"/>
      <c r="L429" s="156"/>
      <c r="M429" s="161"/>
      <c r="T429" s="162"/>
      <c r="AT429" s="157" t="s">
        <v>179</v>
      </c>
      <c r="AU429" s="157" t="s">
        <v>90</v>
      </c>
      <c r="AV429" s="13" t="s">
        <v>90</v>
      </c>
      <c r="AW429" s="13" t="s">
        <v>35</v>
      </c>
      <c r="AX429" s="13" t="s">
        <v>74</v>
      </c>
      <c r="AY429" s="157" t="s">
        <v>167</v>
      </c>
    </row>
    <row r="430" spans="2:51" s="12" customFormat="1" ht="11.25">
      <c r="B430" s="149"/>
      <c r="D430" s="150" t="s">
        <v>179</v>
      </c>
      <c r="E430" s="151" t="s">
        <v>19</v>
      </c>
      <c r="F430" s="152" t="s">
        <v>2250</v>
      </c>
      <c r="H430" s="151" t="s">
        <v>19</v>
      </c>
      <c r="I430" s="153"/>
      <c r="L430" s="149"/>
      <c r="M430" s="154"/>
      <c r="T430" s="155"/>
      <c r="AT430" s="151" t="s">
        <v>179</v>
      </c>
      <c r="AU430" s="151" t="s">
        <v>90</v>
      </c>
      <c r="AV430" s="12" t="s">
        <v>82</v>
      </c>
      <c r="AW430" s="12" t="s">
        <v>35</v>
      </c>
      <c r="AX430" s="12" t="s">
        <v>74</v>
      </c>
      <c r="AY430" s="151" t="s">
        <v>167</v>
      </c>
    </row>
    <row r="431" spans="2:51" s="13" customFormat="1" ht="11.25">
      <c r="B431" s="156"/>
      <c r="D431" s="150" t="s">
        <v>179</v>
      </c>
      <c r="E431" s="157" t="s">
        <v>19</v>
      </c>
      <c r="F431" s="158" t="s">
        <v>2251</v>
      </c>
      <c r="H431" s="159">
        <v>0.328</v>
      </c>
      <c r="I431" s="160"/>
      <c r="L431" s="156"/>
      <c r="M431" s="161"/>
      <c r="T431" s="162"/>
      <c r="AT431" s="157" t="s">
        <v>179</v>
      </c>
      <c r="AU431" s="157" t="s">
        <v>90</v>
      </c>
      <c r="AV431" s="13" t="s">
        <v>90</v>
      </c>
      <c r="AW431" s="13" t="s">
        <v>35</v>
      </c>
      <c r="AX431" s="13" t="s">
        <v>74</v>
      </c>
      <c r="AY431" s="157" t="s">
        <v>167</v>
      </c>
    </row>
    <row r="432" spans="2:51" s="12" customFormat="1" ht="11.25">
      <c r="B432" s="149"/>
      <c r="D432" s="150" t="s">
        <v>179</v>
      </c>
      <c r="E432" s="151" t="s">
        <v>19</v>
      </c>
      <c r="F432" s="152" t="s">
        <v>2252</v>
      </c>
      <c r="H432" s="151" t="s">
        <v>19</v>
      </c>
      <c r="I432" s="153"/>
      <c r="L432" s="149"/>
      <c r="M432" s="154"/>
      <c r="T432" s="155"/>
      <c r="AT432" s="151" t="s">
        <v>179</v>
      </c>
      <c r="AU432" s="151" t="s">
        <v>90</v>
      </c>
      <c r="AV432" s="12" t="s">
        <v>82</v>
      </c>
      <c r="AW432" s="12" t="s">
        <v>35</v>
      </c>
      <c r="AX432" s="12" t="s">
        <v>74</v>
      </c>
      <c r="AY432" s="151" t="s">
        <v>167</v>
      </c>
    </row>
    <row r="433" spans="2:51" s="13" customFormat="1" ht="11.25">
      <c r="B433" s="156"/>
      <c r="D433" s="150" t="s">
        <v>179</v>
      </c>
      <c r="E433" s="157" t="s">
        <v>19</v>
      </c>
      <c r="F433" s="158" t="s">
        <v>2253</v>
      </c>
      <c r="H433" s="159">
        <v>0.533</v>
      </c>
      <c r="I433" s="160"/>
      <c r="L433" s="156"/>
      <c r="M433" s="161"/>
      <c r="T433" s="162"/>
      <c r="AT433" s="157" t="s">
        <v>179</v>
      </c>
      <c r="AU433" s="157" t="s">
        <v>90</v>
      </c>
      <c r="AV433" s="13" t="s">
        <v>90</v>
      </c>
      <c r="AW433" s="13" t="s">
        <v>35</v>
      </c>
      <c r="AX433" s="13" t="s">
        <v>74</v>
      </c>
      <c r="AY433" s="157" t="s">
        <v>167</v>
      </c>
    </row>
    <row r="434" spans="2:51" s="12" customFormat="1" ht="11.25">
      <c r="B434" s="149"/>
      <c r="D434" s="150" t="s">
        <v>179</v>
      </c>
      <c r="E434" s="151" t="s">
        <v>19</v>
      </c>
      <c r="F434" s="152" t="s">
        <v>2254</v>
      </c>
      <c r="H434" s="151" t="s">
        <v>19</v>
      </c>
      <c r="I434" s="153"/>
      <c r="L434" s="149"/>
      <c r="M434" s="154"/>
      <c r="T434" s="155"/>
      <c r="AT434" s="151" t="s">
        <v>179</v>
      </c>
      <c r="AU434" s="151" t="s">
        <v>90</v>
      </c>
      <c r="AV434" s="12" t="s">
        <v>82</v>
      </c>
      <c r="AW434" s="12" t="s">
        <v>35</v>
      </c>
      <c r="AX434" s="12" t="s">
        <v>74</v>
      </c>
      <c r="AY434" s="151" t="s">
        <v>167</v>
      </c>
    </row>
    <row r="435" spans="2:51" s="13" customFormat="1" ht="11.25">
      <c r="B435" s="156"/>
      <c r="D435" s="150" t="s">
        <v>179</v>
      </c>
      <c r="E435" s="157" t="s">
        <v>19</v>
      </c>
      <c r="F435" s="158" t="s">
        <v>2253</v>
      </c>
      <c r="H435" s="159">
        <v>0.533</v>
      </c>
      <c r="I435" s="160"/>
      <c r="L435" s="156"/>
      <c r="M435" s="161"/>
      <c r="T435" s="162"/>
      <c r="AT435" s="157" t="s">
        <v>179</v>
      </c>
      <c r="AU435" s="157" t="s">
        <v>90</v>
      </c>
      <c r="AV435" s="13" t="s">
        <v>90</v>
      </c>
      <c r="AW435" s="13" t="s">
        <v>35</v>
      </c>
      <c r="AX435" s="13" t="s">
        <v>74</v>
      </c>
      <c r="AY435" s="157" t="s">
        <v>167</v>
      </c>
    </row>
    <row r="436" spans="2:51" s="14" customFormat="1" ht="11.25">
      <c r="B436" s="163"/>
      <c r="D436" s="150" t="s">
        <v>179</v>
      </c>
      <c r="E436" s="164" t="s">
        <v>19</v>
      </c>
      <c r="F436" s="165" t="s">
        <v>200</v>
      </c>
      <c r="H436" s="166">
        <v>1.914</v>
      </c>
      <c r="I436" s="167"/>
      <c r="L436" s="163"/>
      <c r="M436" s="168"/>
      <c r="T436" s="169"/>
      <c r="AT436" s="164" t="s">
        <v>179</v>
      </c>
      <c r="AU436" s="164" t="s">
        <v>90</v>
      </c>
      <c r="AV436" s="14" t="s">
        <v>175</v>
      </c>
      <c r="AW436" s="14" t="s">
        <v>35</v>
      </c>
      <c r="AX436" s="14" t="s">
        <v>82</v>
      </c>
      <c r="AY436" s="164" t="s">
        <v>167</v>
      </c>
    </row>
    <row r="437" spans="2:65" s="1" customFormat="1" ht="24.2" customHeight="1">
      <c r="B437" s="33"/>
      <c r="C437" s="132" t="s">
        <v>773</v>
      </c>
      <c r="D437" s="132" t="s">
        <v>170</v>
      </c>
      <c r="E437" s="133" t="s">
        <v>2255</v>
      </c>
      <c r="F437" s="134" t="s">
        <v>2256</v>
      </c>
      <c r="G437" s="135" t="s">
        <v>218</v>
      </c>
      <c r="H437" s="136">
        <v>4.04</v>
      </c>
      <c r="I437" s="137"/>
      <c r="J437" s="138">
        <f>ROUND(I437*H437,2)</f>
        <v>0</v>
      </c>
      <c r="K437" s="134" t="s">
        <v>174</v>
      </c>
      <c r="L437" s="33"/>
      <c r="M437" s="139" t="s">
        <v>19</v>
      </c>
      <c r="N437" s="140" t="s">
        <v>46</v>
      </c>
      <c r="P437" s="141">
        <f>O437*H437</f>
        <v>0</v>
      </c>
      <c r="Q437" s="141">
        <v>1.32715</v>
      </c>
      <c r="R437" s="141">
        <f>Q437*H437</f>
        <v>5.361686000000001</v>
      </c>
      <c r="S437" s="141">
        <v>0</v>
      </c>
      <c r="T437" s="142">
        <f>S437*H437</f>
        <v>0</v>
      </c>
      <c r="AR437" s="143" t="s">
        <v>175</v>
      </c>
      <c r="AT437" s="143" t="s">
        <v>170</v>
      </c>
      <c r="AU437" s="143" t="s">
        <v>90</v>
      </c>
      <c r="AY437" s="18" t="s">
        <v>167</v>
      </c>
      <c r="BE437" s="144">
        <f>IF(N437="základní",J437,0)</f>
        <v>0</v>
      </c>
      <c r="BF437" s="144">
        <f>IF(N437="snížená",J437,0)</f>
        <v>0</v>
      </c>
      <c r="BG437" s="144">
        <f>IF(N437="zákl. přenesená",J437,0)</f>
        <v>0</v>
      </c>
      <c r="BH437" s="144">
        <f>IF(N437="sníž. přenesená",J437,0)</f>
        <v>0</v>
      </c>
      <c r="BI437" s="144">
        <f>IF(N437="nulová",J437,0)</f>
        <v>0</v>
      </c>
      <c r="BJ437" s="18" t="s">
        <v>90</v>
      </c>
      <c r="BK437" s="144">
        <f>ROUND(I437*H437,2)</f>
        <v>0</v>
      </c>
      <c r="BL437" s="18" t="s">
        <v>175</v>
      </c>
      <c r="BM437" s="143" t="s">
        <v>2257</v>
      </c>
    </row>
    <row r="438" spans="2:47" s="1" customFormat="1" ht="11.25">
      <c r="B438" s="33"/>
      <c r="D438" s="145" t="s">
        <v>177</v>
      </c>
      <c r="F438" s="146" t="s">
        <v>2258</v>
      </c>
      <c r="I438" s="147"/>
      <c r="L438" s="33"/>
      <c r="M438" s="148"/>
      <c r="T438" s="54"/>
      <c r="AT438" s="18" t="s">
        <v>177</v>
      </c>
      <c r="AU438" s="18" t="s">
        <v>90</v>
      </c>
    </row>
    <row r="439" spans="2:51" s="12" customFormat="1" ht="11.25">
      <c r="B439" s="149"/>
      <c r="D439" s="150" t="s">
        <v>179</v>
      </c>
      <c r="E439" s="151" t="s">
        <v>19</v>
      </c>
      <c r="F439" s="152" t="s">
        <v>2259</v>
      </c>
      <c r="H439" s="151" t="s">
        <v>19</v>
      </c>
      <c r="I439" s="153"/>
      <c r="L439" s="149"/>
      <c r="M439" s="154"/>
      <c r="T439" s="155"/>
      <c r="AT439" s="151" t="s">
        <v>179</v>
      </c>
      <c r="AU439" s="151" t="s">
        <v>90</v>
      </c>
      <c r="AV439" s="12" t="s">
        <v>82</v>
      </c>
      <c r="AW439" s="12" t="s">
        <v>35</v>
      </c>
      <c r="AX439" s="12" t="s">
        <v>74</v>
      </c>
      <c r="AY439" s="151" t="s">
        <v>167</v>
      </c>
    </row>
    <row r="440" spans="2:51" s="13" customFormat="1" ht="11.25">
      <c r="B440" s="156"/>
      <c r="D440" s="150" t="s">
        <v>179</v>
      </c>
      <c r="E440" s="157" t="s">
        <v>19</v>
      </c>
      <c r="F440" s="158" t="s">
        <v>2260</v>
      </c>
      <c r="H440" s="159">
        <v>2.766</v>
      </c>
      <c r="I440" s="160"/>
      <c r="L440" s="156"/>
      <c r="M440" s="161"/>
      <c r="T440" s="162"/>
      <c r="AT440" s="157" t="s">
        <v>179</v>
      </c>
      <c r="AU440" s="157" t="s">
        <v>90</v>
      </c>
      <c r="AV440" s="13" t="s">
        <v>90</v>
      </c>
      <c r="AW440" s="13" t="s">
        <v>35</v>
      </c>
      <c r="AX440" s="13" t="s">
        <v>74</v>
      </c>
      <c r="AY440" s="157" t="s">
        <v>167</v>
      </c>
    </row>
    <row r="441" spans="2:51" s="13" customFormat="1" ht="11.25">
      <c r="B441" s="156"/>
      <c r="D441" s="150" t="s">
        <v>179</v>
      </c>
      <c r="E441" s="157" t="s">
        <v>19</v>
      </c>
      <c r="F441" s="158" t="s">
        <v>2261</v>
      </c>
      <c r="H441" s="159">
        <v>0.806</v>
      </c>
      <c r="I441" s="160"/>
      <c r="L441" s="156"/>
      <c r="M441" s="161"/>
      <c r="T441" s="162"/>
      <c r="AT441" s="157" t="s">
        <v>179</v>
      </c>
      <c r="AU441" s="157" t="s">
        <v>90</v>
      </c>
      <c r="AV441" s="13" t="s">
        <v>90</v>
      </c>
      <c r="AW441" s="13" t="s">
        <v>35</v>
      </c>
      <c r="AX441" s="13" t="s">
        <v>74</v>
      </c>
      <c r="AY441" s="157" t="s">
        <v>167</v>
      </c>
    </row>
    <row r="442" spans="2:51" s="12" customFormat="1" ht="11.25">
      <c r="B442" s="149"/>
      <c r="D442" s="150" t="s">
        <v>179</v>
      </c>
      <c r="E442" s="151" t="s">
        <v>19</v>
      </c>
      <c r="F442" s="152" t="s">
        <v>2262</v>
      </c>
      <c r="H442" s="151" t="s">
        <v>19</v>
      </c>
      <c r="I442" s="153"/>
      <c r="L442" s="149"/>
      <c r="M442" s="154"/>
      <c r="T442" s="155"/>
      <c r="AT442" s="151" t="s">
        <v>179</v>
      </c>
      <c r="AU442" s="151" t="s">
        <v>90</v>
      </c>
      <c r="AV442" s="12" t="s">
        <v>82</v>
      </c>
      <c r="AW442" s="12" t="s">
        <v>35</v>
      </c>
      <c r="AX442" s="12" t="s">
        <v>74</v>
      </c>
      <c r="AY442" s="151" t="s">
        <v>167</v>
      </c>
    </row>
    <row r="443" spans="2:51" s="13" customFormat="1" ht="11.25">
      <c r="B443" s="156"/>
      <c r="D443" s="150" t="s">
        <v>179</v>
      </c>
      <c r="E443" s="157" t="s">
        <v>19</v>
      </c>
      <c r="F443" s="158" t="s">
        <v>2263</v>
      </c>
      <c r="H443" s="159">
        <v>0.468</v>
      </c>
      <c r="I443" s="160"/>
      <c r="L443" s="156"/>
      <c r="M443" s="161"/>
      <c r="T443" s="162"/>
      <c r="AT443" s="157" t="s">
        <v>179</v>
      </c>
      <c r="AU443" s="157" t="s">
        <v>90</v>
      </c>
      <c r="AV443" s="13" t="s">
        <v>90</v>
      </c>
      <c r="AW443" s="13" t="s">
        <v>35</v>
      </c>
      <c r="AX443" s="13" t="s">
        <v>74</v>
      </c>
      <c r="AY443" s="157" t="s">
        <v>167</v>
      </c>
    </row>
    <row r="444" spans="2:51" s="14" customFormat="1" ht="11.25">
      <c r="B444" s="163"/>
      <c r="D444" s="150" t="s">
        <v>179</v>
      </c>
      <c r="E444" s="164" t="s">
        <v>19</v>
      </c>
      <c r="F444" s="165" t="s">
        <v>200</v>
      </c>
      <c r="H444" s="166">
        <v>4.04</v>
      </c>
      <c r="I444" s="167"/>
      <c r="L444" s="163"/>
      <c r="M444" s="168"/>
      <c r="T444" s="169"/>
      <c r="AT444" s="164" t="s">
        <v>179</v>
      </c>
      <c r="AU444" s="164" t="s">
        <v>90</v>
      </c>
      <c r="AV444" s="14" t="s">
        <v>175</v>
      </c>
      <c r="AW444" s="14" t="s">
        <v>35</v>
      </c>
      <c r="AX444" s="14" t="s">
        <v>82</v>
      </c>
      <c r="AY444" s="164" t="s">
        <v>167</v>
      </c>
    </row>
    <row r="445" spans="2:65" s="1" customFormat="1" ht="21.75" customHeight="1">
      <c r="B445" s="33"/>
      <c r="C445" s="132" t="s">
        <v>777</v>
      </c>
      <c r="D445" s="132" t="s">
        <v>170</v>
      </c>
      <c r="E445" s="133" t="s">
        <v>2264</v>
      </c>
      <c r="F445" s="134" t="s">
        <v>2265</v>
      </c>
      <c r="G445" s="135" t="s">
        <v>173</v>
      </c>
      <c r="H445" s="136">
        <v>7.02</v>
      </c>
      <c r="I445" s="137"/>
      <c r="J445" s="138">
        <f>ROUND(I445*H445,2)</f>
        <v>0</v>
      </c>
      <c r="K445" s="134" t="s">
        <v>174</v>
      </c>
      <c r="L445" s="33"/>
      <c r="M445" s="139" t="s">
        <v>19</v>
      </c>
      <c r="N445" s="140" t="s">
        <v>46</v>
      </c>
      <c r="P445" s="141">
        <f>O445*H445</f>
        <v>0</v>
      </c>
      <c r="Q445" s="141">
        <v>0.26723</v>
      </c>
      <c r="R445" s="141">
        <f>Q445*H445</f>
        <v>1.8759546</v>
      </c>
      <c r="S445" s="141">
        <v>0</v>
      </c>
      <c r="T445" s="142">
        <f>S445*H445</f>
        <v>0</v>
      </c>
      <c r="AR445" s="143" t="s">
        <v>175</v>
      </c>
      <c r="AT445" s="143" t="s">
        <v>170</v>
      </c>
      <c r="AU445" s="143" t="s">
        <v>90</v>
      </c>
      <c r="AY445" s="18" t="s">
        <v>167</v>
      </c>
      <c r="BE445" s="144">
        <f>IF(N445="základní",J445,0)</f>
        <v>0</v>
      </c>
      <c r="BF445" s="144">
        <f>IF(N445="snížená",J445,0)</f>
        <v>0</v>
      </c>
      <c r="BG445" s="144">
        <f>IF(N445="zákl. přenesená",J445,0)</f>
        <v>0</v>
      </c>
      <c r="BH445" s="144">
        <f>IF(N445="sníž. přenesená",J445,0)</f>
        <v>0</v>
      </c>
      <c r="BI445" s="144">
        <f>IF(N445="nulová",J445,0)</f>
        <v>0</v>
      </c>
      <c r="BJ445" s="18" t="s">
        <v>90</v>
      </c>
      <c r="BK445" s="144">
        <f>ROUND(I445*H445,2)</f>
        <v>0</v>
      </c>
      <c r="BL445" s="18" t="s">
        <v>175</v>
      </c>
      <c r="BM445" s="143" t="s">
        <v>2266</v>
      </c>
    </row>
    <row r="446" spans="2:47" s="1" customFormat="1" ht="11.25">
      <c r="B446" s="33"/>
      <c r="D446" s="145" t="s">
        <v>177</v>
      </c>
      <c r="F446" s="146" t="s">
        <v>2267</v>
      </c>
      <c r="I446" s="147"/>
      <c r="L446" s="33"/>
      <c r="M446" s="148"/>
      <c r="T446" s="54"/>
      <c r="AT446" s="18" t="s">
        <v>177</v>
      </c>
      <c r="AU446" s="18" t="s">
        <v>90</v>
      </c>
    </row>
    <row r="447" spans="2:51" s="12" customFormat="1" ht="11.25">
      <c r="B447" s="149"/>
      <c r="D447" s="150" t="s">
        <v>179</v>
      </c>
      <c r="E447" s="151" t="s">
        <v>19</v>
      </c>
      <c r="F447" s="152" t="s">
        <v>2268</v>
      </c>
      <c r="H447" s="151" t="s">
        <v>19</v>
      </c>
      <c r="I447" s="153"/>
      <c r="L447" s="149"/>
      <c r="M447" s="154"/>
      <c r="T447" s="155"/>
      <c r="AT447" s="151" t="s">
        <v>179</v>
      </c>
      <c r="AU447" s="151" t="s">
        <v>90</v>
      </c>
      <c r="AV447" s="12" t="s">
        <v>82</v>
      </c>
      <c r="AW447" s="12" t="s">
        <v>35</v>
      </c>
      <c r="AX447" s="12" t="s">
        <v>74</v>
      </c>
      <c r="AY447" s="151" t="s">
        <v>167</v>
      </c>
    </row>
    <row r="448" spans="2:51" s="13" customFormat="1" ht="11.25">
      <c r="B448" s="156"/>
      <c r="D448" s="150" t="s">
        <v>179</v>
      </c>
      <c r="E448" s="157" t="s">
        <v>19</v>
      </c>
      <c r="F448" s="158" t="s">
        <v>2269</v>
      </c>
      <c r="H448" s="159">
        <v>3.51</v>
      </c>
      <c r="I448" s="160"/>
      <c r="L448" s="156"/>
      <c r="M448" s="161"/>
      <c r="T448" s="162"/>
      <c r="AT448" s="157" t="s">
        <v>179</v>
      </c>
      <c r="AU448" s="157" t="s">
        <v>90</v>
      </c>
      <c r="AV448" s="13" t="s">
        <v>90</v>
      </c>
      <c r="AW448" s="13" t="s">
        <v>35</v>
      </c>
      <c r="AX448" s="13" t="s">
        <v>74</v>
      </c>
      <c r="AY448" s="157" t="s">
        <v>167</v>
      </c>
    </row>
    <row r="449" spans="2:51" s="12" customFormat="1" ht="11.25">
      <c r="B449" s="149"/>
      <c r="D449" s="150" t="s">
        <v>179</v>
      </c>
      <c r="E449" s="151" t="s">
        <v>19</v>
      </c>
      <c r="F449" s="152" t="s">
        <v>2270</v>
      </c>
      <c r="H449" s="151" t="s">
        <v>19</v>
      </c>
      <c r="I449" s="153"/>
      <c r="L449" s="149"/>
      <c r="M449" s="154"/>
      <c r="T449" s="155"/>
      <c r="AT449" s="151" t="s">
        <v>179</v>
      </c>
      <c r="AU449" s="151" t="s">
        <v>90</v>
      </c>
      <c r="AV449" s="12" t="s">
        <v>82</v>
      </c>
      <c r="AW449" s="12" t="s">
        <v>35</v>
      </c>
      <c r="AX449" s="12" t="s">
        <v>74</v>
      </c>
      <c r="AY449" s="151" t="s">
        <v>167</v>
      </c>
    </row>
    <row r="450" spans="2:51" s="13" customFormat="1" ht="11.25">
      <c r="B450" s="156"/>
      <c r="D450" s="150" t="s">
        <v>179</v>
      </c>
      <c r="E450" s="157" t="s">
        <v>19</v>
      </c>
      <c r="F450" s="158" t="s">
        <v>2269</v>
      </c>
      <c r="H450" s="159">
        <v>3.51</v>
      </c>
      <c r="I450" s="160"/>
      <c r="L450" s="156"/>
      <c r="M450" s="161"/>
      <c r="T450" s="162"/>
      <c r="AT450" s="157" t="s">
        <v>179</v>
      </c>
      <c r="AU450" s="157" t="s">
        <v>90</v>
      </c>
      <c r="AV450" s="13" t="s">
        <v>90</v>
      </c>
      <c r="AW450" s="13" t="s">
        <v>35</v>
      </c>
      <c r="AX450" s="13" t="s">
        <v>74</v>
      </c>
      <c r="AY450" s="157" t="s">
        <v>167</v>
      </c>
    </row>
    <row r="451" spans="2:51" s="14" customFormat="1" ht="11.25">
      <c r="B451" s="163"/>
      <c r="D451" s="150" t="s">
        <v>179</v>
      </c>
      <c r="E451" s="164" t="s">
        <v>19</v>
      </c>
      <c r="F451" s="165" t="s">
        <v>200</v>
      </c>
      <c r="H451" s="166">
        <v>7.02</v>
      </c>
      <c r="I451" s="167"/>
      <c r="L451" s="163"/>
      <c r="M451" s="168"/>
      <c r="T451" s="169"/>
      <c r="AT451" s="164" t="s">
        <v>179</v>
      </c>
      <c r="AU451" s="164" t="s">
        <v>90</v>
      </c>
      <c r="AV451" s="14" t="s">
        <v>175</v>
      </c>
      <c r="AW451" s="14" t="s">
        <v>35</v>
      </c>
      <c r="AX451" s="14" t="s">
        <v>82</v>
      </c>
      <c r="AY451" s="164" t="s">
        <v>167</v>
      </c>
    </row>
    <row r="452" spans="2:63" s="11" customFormat="1" ht="22.9" customHeight="1">
      <c r="B452" s="120"/>
      <c r="D452" s="121" t="s">
        <v>73</v>
      </c>
      <c r="E452" s="130" t="s">
        <v>175</v>
      </c>
      <c r="F452" s="130" t="s">
        <v>525</v>
      </c>
      <c r="I452" s="123"/>
      <c r="J452" s="131">
        <f>BK452</f>
        <v>0</v>
      </c>
      <c r="L452" s="120"/>
      <c r="M452" s="125"/>
      <c r="P452" s="126">
        <f>SUM(P453:P678)</f>
        <v>0</v>
      </c>
      <c r="R452" s="126">
        <f>SUM(R453:R678)</f>
        <v>148.52719780999996</v>
      </c>
      <c r="T452" s="127">
        <f>SUM(T453:T678)</f>
        <v>0</v>
      </c>
      <c r="AR452" s="121" t="s">
        <v>82</v>
      </c>
      <c r="AT452" s="128" t="s">
        <v>73</v>
      </c>
      <c r="AU452" s="128" t="s">
        <v>82</v>
      </c>
      <c r="AY452" s="121" t="s">
        <v>167</v>
      </c>
      <c r="BK452" s="129">
        <f>SUM(BK453:BK678)</f>
        <v>0</v>
      </c>
    </row>
    <row r="453" spans="2:65" s="1" customFormat="1" ht="24.2" customHeight="1">
      <c r="B453" s="33"/>
      <c r="C453" s="132" t="s">
        <v>781</v>
      </c>
      <c r="D453" s="132" t="s">
        <v>170</v>
      </c>
      <c r="E453" s="133" t="s">
        <v>2271</v>
      </c>
      <c r="F453" s="134" t="s">
        <v>2272</v>
      </c>
      <c r="G453" s="135" t="s">
        <v>218</v>
      </c>
      <c r="H453" s="136">
        <v>47.793</v>
      </c>
      <c r="I453" s="137"/>
      <c r="J453" s="138">
        <f>ROUND(I453*H453,2)</f>
        <v>0</v>
      </c>
      <c r="K453" s="134" t="s">
        <v>174</v>
      </c>
      <c r="L453" s="33"/>
      <c r="M453" s="139" t="s">
        <v>19</v>
      </c>
      <c r="N453" s="140" t="s">
        <v>46</v>
      </c>
      <c r="P453" s="141">
        <f>O453*H453</f>
        <v>0</v>
      </c>
      <c r="Q453" s="141">
        <v>2.50201</v>
      </c>
      <c r="R453" s="141">
        <f>Q453*H453</f>
        <v>119.57856392999999</v>
      </c>
      <c r="S453" s="141">
        <v>0</v>
      </c>
      <c r="T453" s="142">
        <f>S453*H453</f>
        <v>0</v>
      </c>
      <c r="AR453" s="143" t="s">
        <v>175</v>
      </c>
      <c r="AT453" s="143" t="s">
        <v>170</v>
      </c>
      <c r="AU453" s="143" t="s">
        <v>90</v>
      </c>
      <c r="AY453" s="18" t="s">
        <v>167</v>
      </c>
      <c r="BE453" s="144">
        <f>IF(N453="základní",J453,0)</f>
        <v>0</v>
      </c>
      <c r="BF453" s="144">
        <f>IF(N453="snížená",J453,0)</f>
        <v>0</v>
      </c>
      <c r="BG453" s="144">
        <f>IF(N453="zákl. přenesená",J453,0)</f>
        <v>0</v>
      </c>
      <c r="BH453" s="144">
        <f>IF(N453="sníž. přenesená",J453,0)</f>
        <v>0</v>
      </c>
      <c r="BI453" s="144">
        <f>IF(N453="nulová",J453,0)</f>
        <v>0</v>
      </c>
      <c r="BJ453" s="18" t="s">
        <v>90</v>
      </c>
      <c r="BK453" s="144">
        <f>ROUND(I453*H453,2)</f>
        <v>0</v>
      </c>
      <c r="BL453" s="18" t="s">
        <v>175</v>
      </c>
      <c r="BM453" s="143" t="s">
        <v>2273</v>
      </c>
    </row>
    <row r="454" spans="2:47" s="1" customFormat="1" ht="11.25">
      <c r="B454" s="33"/>
      <c r="D454" s="145" t="s">
        <v>177</v>
      </c>
      <c r="F454" s="146" t="s">
        <v>2274</v>
      </c>
      <c r="I454" s="147"/>
      <c r="L454" s="33"/>
      <c r="M454" s="148"/>
      <c r="T454" s="54"/>
      <c r="AT454" s="18" t="s">
        <v>177</v>
      </c>
      <c r="AU454" s="18" t="s">
        <v>90</v>
      </c>
    </row>
    <row r="455" spans="2:51" s="12" customFormat="1" ht="11.25">
      <c r="B455" s="149"/>
      <c r="D455" s="150" t="s">
        <v>179</v>
      </c>
      <c r="E455" s="151" t="s">
        <v>19</v>
      </c>
      <c r="F455" s="152" t="s">
        <v>2275</v>
      </c>
      <c r="H455" s="151" t="s">
        <v>19</v>
      </c>
      <c r="I455" s="153"/>
      <c r="L455" s="149"/>
      <c r="M455" s="154"/>
      <c r="T455" s="155"/>
      <c r="AT455" s="151" t="s">
        <v>179</v>
      </c>
      <c r="AU455" s="151" t="s">
        <v>90</v>
      </c>
      <c r="AV455" s="12" t="s">
        <v>82</v>
      </c>
      <c r="AW455" s="12" t="s">
        <v>35</v>
      </c>
      <c r="AX455" s="12" t="s">
        <v>74</v>
      </c>
      <c r="AY455" s="151" t="s">
        <v>167</v>
      </c>
    </row>
    <row r="456" spans="2:51" s="12" customFormat="1" ht="11.25">
      <c r="B456" s="149"/>
      <c r="D456" s="150" t="s">
        <v>179</v>
      </c>
      <c r="E456" s="151" t="s">
        <v>19</v>
      </c>
      <c r="F456" s="152" t="s">
        <v>2276</v>
      </c>
      <c r="H456" s="151" t="s">
        <v>19</v>
      </c>
      <c r="I456" s="153"/>
      <c r="L456" s="149"/>
      <c r="M456" s="154"/>
      <c r="T456" s="155"/>
      <c r="AT456" s="151" t="s">
        <v>179</v>
      </c>
      <c r="AU456" s="151" t="s">
        <v>90</v>
      </c>
      <c r="AV456" s="12" t="s">
        <v>82</v>
      </c>
      <c r="AW456" s="12" t="s">
        <v>35</v>
      </c>
      <c r="AX456" s="12" t="s">
        <v>74</v>
      </c>
      <c r="AY456" s="151" t="s">
        <v>167</v>
      </c>
    </row>
    <row r="457" spans="2:51" s="13" customFormat="1" ht="11.25">
      <c r="B457" s="156"/>
      <c r="D457" s="150" t="s">
        <v>179</v>
      </c>
      <c r="E457" s="157" t="s">
        <v>19</v>
      </c>
      <c r="F457" s="158" t="s">
        <v>2277</v>
      </c>
      <c r="H457" s="159">
        <v>1.233</v>
      </c>
      <c r="I457" s="160"/>
      <c r="L457" s="156"/>
      <c r="M457" s="161"/>
      <c r="T457" s="162"/>
      <c r="AT457" s="157" t="s">
        <v>179</v>
      </c>
      <c r="AU457" s="157" t="s">
        <v>90</v>
      </c>
      <c r="AV457" s="13" t="s">
        <v>90</v>
      </c>
      <c r="AW457" s="13" t="s">
        <v>35</v>
      </c>
      <c r="AX457" s="13" t="s">
        <v>74</v>
      </c>
      <c r="AY457" s="157" t="s">
        <v>167</v>
      </c>
    </row>
    <row r="458" spans="2:51" s="13" customFormat="1" ht="11.25">
      <c r="B458" s="156"/>
      <c r="D458" s="150" t="s">
        <v>179</v>
      </c>
      <c r="E458" s="157" t="s">
        <v>19</v>
      </c>
      <c r="F458" s="158" t="s">
        <v>2278</v>
      </c>
      <c r="H458" s="159">
        <v>1.918</v>
      </c>
      <c r="I458" s="160"/>
      <c r="L458" s="156"/>
      <c r="M458" s="161"/>
      <c r="T458" s="162"/>
      <c r="AT458" s="157" t="s">
        <v>179</v>
      </c>
      <c r="AU458" s="157" t="s">
        <v>90</v>
      </c>
      <c r="AV458" s="13" t="s">
        <v>90</v>
      </c>
      <c r="AW458" s="13" t="s">
        <v>35</v>
      </c>
      <c r="AX458" s="13" t="s">
        <v>74</v>
      </c>
      <c r="AY458" s="157" t="s">
        <v>167</v>
      </c>
    </row>
    <row r="459" spans="2:51" s="13" customFormat="1" ht="11.25">
      <c r="B459" s="156"/>
      <c r="D459" s="150" t="s">
        <v>179</v>
      </c>
      <c r="E459" s="157" t="s">
        <v>19</v>
      </c>
      <c r="F459" s="158" t="s">
        <v>2279</v>
      </c>
      <c r="H459" s="159">
        <v>4.078</v>
      </c>
      <c r="I459" s="160"/>
      <c r="L459" s="156"/>
      <c r="M459" s="161"/>
      <c r="T459" s="162"/>
      <c r="AT459" s="157" t="s">
        <v>179</v>
      </c>
      <c r="AU459" s="157" t="s">
        <v>90</v>
      </c>
      <c r="AV459" s="13" t="s">
        <v>90</v>
      </c>
      <c r="AW459" s="13" t="s">
        <v>35</v>
      </c>
      <c r="AX459" s="13" t="s">
        <v>74</v>
      </c>
      <c r="AY459" s="157" t="s">
        <v>167</v>
      </c>
    </row>
    <row r="460" spans="2:51" s="12" customFormat="1" ht="11.25">
      <c r="B460" s="149"/>
      <c r="D460" s="150" t="s">
        <v>179</v>
      </c>
      <c r="E460" s="151" t="s">
        <v>19</v>
      </c>
      <c r="F460" s="152" t="s">
        <v>2280</v>
      </c>
      <c r="H460" s="151" t="s">
        <v>19</v>
      </c>
      <c r="I460" s="153"/>
      <c r="L460" s="149"/>
      <c r="M460" s="154"/>
      <c r="T460" s="155"/>
      <c r="AT460" s="151" t="s">
        <v>179</v>
      </c>
      <c r="AU460" s="151" t="s">
        <v>90</v>
      </c>
      <c r="AV460" s="12" t="s">
        <v>82</v>
      </c>
      <c r="AW460" s="12" t="s">
        <v>35</v>
      </c>
      <c r="AX460" s="12" t="s">
        <v>74</v>
      </c>
      <c r="AY460" s="151" t="s">
        <v>167</v>
      </c>
    </row>
    <row r="461" spans="2:51" s="13" customFormat="1" ht="11.25">
      <c r="B461" s="156"/>
      <c r="D461" s="150" t="s">
        <v>179</v>
      </c>
      <c r="E461" s="157" t="s">
        <v>19</v>
      </c>
      <c r="F461" s="158" t="s">
        <v>2281</v>
      </c>
      <c r="H461" s="159">
        <v>1.973</v>
      </c>
      <c r="I461" s="160"/>
      <c r="L461" s="156"/>
      <c r="M461" s="161"/>
      <c r="T461" s="162"/>
      <c r="AT461" s="157" t="s">
        <v>179</v>
      </c>
      <c r="AU461" s="157" t="s">
        <v>90</v>
      </c>
      <c r="AV461" s="13" t="s">
        <v>90</v>
      </c>
      <c r="AW461" s="13" t="s">
        <v>35</v>
      </c>
      <c r="AX461" s="13" t="s">
        <v>74</v>
      </c>
      <c r="AY461" s="157" t="s">
        <v>167</v>
      </c>
    </row>
    <row r="462" spans="2:51" s="12" customFormat="1" ht="11.25">
      <c r="B462" s="149"/>
      <c r="D462" s="150" t="s">
        <v>179</v>
      </c>
      <c r="E462" s="151" t="s">
        <v>19</v>
      </c>
      <c r="F462" s="152" t="s">
        <v>2282</v>
      </c>
      <c r="H462" s="151" t="s">
        <v>19</v>
      </c>
      <c r="I462" s="153"/>
      <c r="L462" s="149"/>
      <c r="M462" s="154"/>
      <c r="T462" s="155"/>
      <c r="AT462" s="151" t="s">
        <v>179</v>
      </c>
      <c r="AU462" s="151" t="s">
        <v>90</v>
      </c>
      <c r="AV462" s="12" t="s">
        <v>82</v>
      </c>
      <c r="AW462" s="12" t="s">
        <v>35</v>
      </c>
      <c r="AX462" s="12" t="s">
        <v>74</v>
      </c>
      <c r="AY462" s="151" t="s">
        <v>167</v>
      </c>
    </row>
    <row r="463" spans="2:51" s="13" customFormat="1" ht="11.25">
      <c r="B463" s="156"/>
      <c r="D463" s="150" t="s">
        <v>179</v>
      </c>
      <c r="E463" s="157" t="s">
        <v>19</v>
      </c>
      <c r="F463" s="158" t="s">
        <v>2283</v>
      </c>
      <c r="H463" s="159">
        <v>1.95</v>
      </c>
      <c r="I463" s="160"/>
      <c r="L463" s="156"/>
      <c r="M463" s="161"/>
      <c r="T463" s="162"/>
      <c r="AT463" s="157" t="s">
        <v>179</v>
      </c>
      <c r="AU463" s="157" t="s">
        <v>90</v>
      </c>
      <c r="AV463" s="13" t="s">
        <v>90</v>
      </c>
      <c r="AW463" s="13" t="s">
        <v>35</v>
      </c>
      <c r="AX463" s="13" t="s">
        <v>74</v>
      </c>
      <c r="AY463" s="157" t="s">
        <v>167</v>
      </c>
    </row>
    <row r="464" spans="2:51" s="13" customFormat="1" ht="11.25">
      <c r="B464" s="156"/>
      <c r="D464" s="150" t="s">
        <v>179</v>
      </c>
      <c r="E464" s="157" t="s">
        <v>19</v>
      </c>
      <c r="F464" s="158" t="s">
        <v>2284</v>
      </c>
      <c r="H464" s="159">
        <v>12.444</v>
      </c>
      <c r="I464" s="160"/>
      <c r="L464" s="156"/>
      <c r="M464" s="161"/>
      <c r="T464" s="162"/>
      <c r="AT464" s="157" t="s">
        <v>179</v>
      </c>
      <c r="AU464" s="157" t="s">
        <v>90</v>
      </c>
      <c r="AV464" s="13" t="s">
        <v>90</v>
      </c>
      <c r="AW464" s="13" t="s">
        <v>35</v>
      </c>
      <c r="AX464" s="13" t="s">
        <v>74</v>
      </c>
      <c r="AY464" s="157" t="s">
        <v>167</v>
      </c>
    </row>
    <row r="465" spans="2:51" s="12" customFormat="1" ht="11.25">
      <c r="B465" s="149"/>
      <c r="D465" s="150" t="s">
        <v>179</v>
      </c>
      <c r="E465" s="151" t="s">
        <v>19</v>
      </c>
      <c r="F465" s="152" t="s">
        <v>2285</v>
      </c>
      <c r="H465" s="151" t="s">
        <v>19</v>
      </c>
      <c r="I465" s="153"/>
      <c r="L465" s="149"/>
      <c r="M465" s="154"/>
      <c r="T465" s="155"/>
      <c r="AT465" s="151" t="s">
        <v>179</v>
      </c>
      <c r="AU465" s="151" t="s">
        <v>90</v>
      </c>
      <c r="AV465" s="12" t="s">
        <v>82</v>
      </c>
      <c r="AW465" s="12" t="s">
        <v>35</v>
      </c>
      <c r="AX465" s="12" t="s">
        <v>74</v>
      </c>
      <c r="AY465" s="151" t="s">
        <v>167</v>
      </c>
    </row>
    <row r="466" spans="2:51" s="13" customFormat="1" ht="11.25">
      <c r="B466" s="156"/>
      <c r="D466" s="150" t="s">
        <v>179</v>
      </c>
      <c r="E466" s="157" t="s">
        <v>19</v>
      </c>
      <c r="F466" s="158" t="s">
        <v>2279</v>
      </c>
      <c r="H466" s="159">
        <v>4.078</v>
      </c>
      <c r="I466" s="160"/>
      <c r="L466" s="156"/>
      <c r="M466" s="161"/>
      <c r="T466" s="162"/>
      <c r="AT466" s="157" t="s">
        <v>179</v>
      </c>
      <c r="AU466" s="157" t="s">
        <v>90</v>
      </c>
      <c r="AV466" s="13" t="s">
        <v>90</v>
      </c>
      <c r="AW466" s="13" t="s">
        <v>35</v>
      </c>
      <c r="AX466" s="13" t="s">
        <v>74</v>
      </c>
      <c r="AY466" s="157" t="s">
        <v>167</v>
      </c>
    </row>
    <row r="467" spans="2:51" s="13" customFormat="1" ht="11.25">
      <c r="B467" s="156"/>
      <c r="D467" s="150" t="s">
        <v>179</v>
      </c>
      <c r="E467" s="157" t="s">
        <v>19</v>
      </c>
      <c r="F467" s="158" t="s">
        <v>2278</v>
      </c>
      <c r="H467" s="159">
        <v>1.918</v>
      </c>
      <c r="I467" s="160"/>
      <c r="L467" s="156"/>
      <c r="M467" s="161"/>
      <c r="T467" s="162"/>
      <c r="AT467" s="157" t="s">
        <v>179</v>
      </c>
      <c r="AU467" s="157" t="s">
        <v>90</v>
      </c>
      <c r="AV467" s="13" t="s">
        <v>90</v>
      </c>
      <c r="AW467" s="13" t="s">
        <v>35</v>
      </c>
      <c r="AX467" s="13" t="s">
        <v>74</v>
      </c>
      <c r="AY467" s="157" t="s">
        <v>167</v>
      </c>
    </row>
    <row r="468" spans="2:51" s="13" customFormat="1" ht="11.25">
      <c r="B468" s="156"/>
      <c r="D468" s="150" t="s">
        <v>179</v>
      </c>
      <c r="E468" s="157" t="s">
        <v>19</v>
      </c>
      <c r="F468" s="158" t="s">
        <v>2277</v>
      </c>
      <c r="H468" s="159">
        <v>1.233</v>
      </c>
      <c r="I468" s="160"/>
      <c r="L468" s="156"/>
      <c r="M468" s="161"/>
      <c r="T468" s="162"/>
      <c r="AT468" s="157" t="s">
        <v>179</v>
      </c>
      <c r="AU468" s="157" t="s">
        <v>90</v>
      </c>
      <c r="AV468" s="13" t="s">
        <v>90</v>
      </c>
      <c r="AW468" s="13" t="s">
        <v>35</v>
      </c>
      <c r="AX468" s="13" t="s">
        <v>74</v>
      </c>
      <c r="AY468" s="157" t="s">
        <v>167</v>
      </c>
    </row>
    <row r="469" spans="2:51" s="15" customFormat="1" ht="11.25">
      <c r="B469" s="173"/>
      <c r="D469" s="150" t="s">
        <v>179</v>
      </c>
      <c r="E469" s="174" t="s">
        <v>19</v>
      </c>
      <c r="F469" s="175" t="s">
        <v>536</v>
      </c>
      <c r="H469" s="176">
        <v>30.825</v>
      </c>
      <c r="I469" s="177"/>
      <c r="L469" s="173"/>
      <c r="M469" s="178"/>
      <c r="T469" s="179"/>
      <c r="AT469" s="174" t="s">
        <v>179</v>
      </c>
      <c r="AU469" s="174" t="s">
        <v>90</v>
      </c>
      <c r="AV469" s="15" t="s">
        <v>103</v>
      </c>
      <c r="AW469" s="15" t="s">
        <v>35</v>
      </c>
      <c r="AX469" s="15" t="s">
        <v>74</v>
      </c>
      <c r="AY469" s="174" t="s">
        <v>167</v>
      </c>
    </row>
    <row r="470" spans="2:51" s="12" customFormat="1" ht="11.25">
      <c r="B470" s="149"/>
      <c r="D470" s="150" t="s">
        <v>179</v>
      </c>
      <c r="E470" s="151" t="s">
        <v>19</v>
      </c>
      <c r="F470" s="152" t="s">
        <v>2286</v>
      </c>
      <c r="H470" s="151" t="s">
        <v>19</v>
      </c>
      <c r="I470" s="153"/>
      <c r="L470" s="149"/>
      <c r="M470" s="154"/>
      <c r="T470" s="155"/>
      <c r="AT470" s="151" t="s">
        <v>179</v>
      </c>
      <c r="AU470" s="151" t="s">
        <v>90</v>
      </c>
      <c r="AV470" s="12" t="s">
        <v>82</v>
      </c>
      <c r="AW470" s="12" t="s">
        <v>35</v>
      </c>
      <c r="AX470" s="12" t="s">
        <v>74</v>
      </c>
      <c r="AY470" s="151" t="s">
        <v>167</v>
      </c>
    </row>
    <row r="471" spans="2:51" s="13" customFormat="1" ht="11.25">
      <c r="B471" s="156"/>
      <c r="D471" s="150" t="s">
        <v>179</v>
      </c>
      <c r="E471" s="157" t="s">
        <v>19</v>
      </c>
      <c r="F471" s="158" t="s">
        <v>2287</v>
      </c>
      <c r="H471" s="159">
        <v>2.362</v>
      </c>
      <c r="I471" s="160"/>
      <c r="L471" s="156"/>
      <c r="M471" s="161"/>
      <c r="T471" s="162"/>
      <c r="AT471" s="157" t="s">
        <v>179</v>
      </c>
      <c r="AU471" s="157" t="s">
        <v>90</v>
      </c>
      <c r="AV471" s="13" t="s">
        <v>90</v>
      </c>
      <c r="AW471" s="13" t="s">
        <v>35</v>
      </c>
      <c r="AX471" s="13" t="s">
        <v>74</v>
      </c>
      <c r="AY471" s="157" t="s">
        <v>167</v>
      </c>
    </row>
    <row r="472" spans="2:51" s="13" customFormat="1" ht="11.25">
      <c r="B472" s="156"/>
      <c r="D472" s="150" t="s">
        <v>179</v>
      </c>
      <c r="E472" s="157" t="s">
        <v>19</v>
      </c>
      <c r="F472" s="158" t="s">
        <v>2288</v>
      </c>
      <c r="H472" s="159">
        <v>2.329</v>
      </c>
      <c r="I472" s="160"/>
      <c r="L472" s="156"/>
      <c r="M472" s="161"/>
      <c r="T472" s="162"/>
      <c r="AT472" s="157" t="s">
        <v>179</v>
      </c>
      <c r="AU472" s="157" t="s">
        <v>90</v>
      </c>
      <c r="AV472" s="13" t="s">
        <v>90</v>
      </c>
      <c r="AW472" s="13" t="s">
        <v>35</v>
      </c>
      <c r="AX472" s="13" t="s">
        <v>74</v>
      </c>
      <c r="AY472" s="157" t="s">
        <v>167</v>
      </c>
    </row>
    <row r="473" spans="2:51" s="15" customFormat="1" ht="11.25">
      <c r="B473" s="173"/>
      <c r="D473" s="150" t="s">
        <v>179</v>
      </c>
      <c r="E473" s="174" t="s">
        <v>19</v>
      </c>
      <c r="F473" s="175" t="s">
        <v>536</v>
      </c>
      <c r="H473" s="176">
        <v>4.691</v>
      </c>
      <c r="I473" s="177"/>
      <c r="L473" s="173"/>
      <c r="M473" s="178"/>
      <c r="T473" s="179"/>
      <c r="AT473" s="174" t="s">
        <v>179</v>
      </c>
      <c r="AU473" s="174" t="s">
        <v>90</v>
      </c>
      <c r="AV473" s="15" t="s">
        <v>103</v>
      </c>
      <c r="AW473" s="15" t="s">
        <v>35</v>
      </c>
      <c r="AX473" s="15" t="s">
        <v>74</v>
      </c>
      <c r="AY473" s="174" t="s">
        <v>167</v>
      </c>
    </row>
    <row r="474" spans="2:51" s="12" customFormat="1" ht="11.25">
      <c r="B474" s="149"/>
      <c r="D474" s="150" t="s">
        <v>179</v>
      </c>
      <c r="E474" s="151" t="s">
        <v>19</v>
      </c>
      <c r="F474" s="152" t="s">
        <v>2289</v>
      </c>
      <c r="H474" s="151" t="s">
        <v>19</v>
      </c>
      <c r="I474" s="153"/>
      <c r="L474" s="149"/>
      <c r="M474" s="154"/>
      <c r="T474" s="155"/>
      <c r="AT474" s="151" t="s">
        <v>179</v>
      </c>
      <c r="AU474" s="151" t="s">
        <v>90</v>
      </c>
      <c r="AV474" s="12" t="s">
        <v>82</v>
      </c>
      <c r="AW474" s="12" t="s">
        <v>35</v>
      </c>
      <c r="AX474" s="12" t="s">
        <v>74</v>
      </c>
      <c r="AY474" s="151" t="s">
        <v>167</v>
      </c>
    </row>
    <row r="475" spans="2:51" s="13" customFormat="1" ht="11.25">
      <c r="B475" s="156"/>
      <c r="D475" s="150" t="s">
        <v>179</v>
      </c>
      <c r="E475" s="157" t="s">
        <v>19</v>
      </c>
      <c r="F475" s="158" t="s">
        <v>2290</v>
      </c>
      <c r="H475" s="159">
        <v>2.279</v>
      </c>
      <c r="I475" s="160"/>
      <c r="L475" s="156"/>
      <c r="M475" s="161"/>
      <c r="T475" s="162"/>
      <c r="AT475" s="157" t="s">
        <v>179</v>
      </c>
      <c r="AU475" s="157" t="s">
        <v>90</v>
      </c>
      <c r="AV475" s="13" t="s">
        <v>90</v>
      </c>
      <c r="AW475" s="13" t="s">
        <v>35</v>
      </c>
      <c r="AX475" s="13" t="s">
        <v>74</v>
      </c>
      <c r="AY475" s="157" t="s">
        <v>167</v>
      </c>
    </row>
    <row r="476" spans="2:51" s="12" customFormat="1" ht="11.25">
      <c r="B476" s="149"/>
      <c r="D476" s="150" t="s">
        <v>179</v>
      </c>
      <c r="E476" s="151" t="s">
        <v>19</v>
      </c>
      <c r="F476" s="152" t="s">
        <v>2291</v>
      </c>
      <c r="H476" s="151" t="s">
        <v>19</v>
      </c>
      <c r="I476" s="153"/>
      <c r="L476" s="149"/>
      <c r="M476" s="154"/>
      <c r="T476" s="155"/>
      <c r="AT476" s="151" t="s">
        <v>179</v>
      </c>
      <c r="AU476" s="151" t="s">
        <v>90</v>
      </c>
      <c r="AV476" s="12" t="s">
        <v>82</v>
      </c>
      <c r="AW476" s="12" t="s">
        <v>35</v>
      </c>
      <c r="AX476" s="12" t="s">
        <v>74</v>
      </c>
      <c r="AY476" s="151" t="s">
        <v>167</v>
      </c>
    </row>
    <row r="477" spans="2:51" s="13" customFormat="1" ht="11.25">
      <c r="B477" s="156"/>
      <c r="D477" s="150" t="s">
        <v>179</v>
      </c>
      <c r="E477" s="157" t="s">
        <v>19</v>
      </c>
      <c r="F477" s="158" t="s">
        <v>2292</v>
      </c>
      <c r="H477" s="159">
        <v>3.24</v>
      </c>
      <c r="I477" s="160"/>
      <c r="L477" s="156"/>
      <c r="M477" s="161"/>
      <c r="T477" s="162"/>
      <c r="AT477" s="157" t="s">
        <v>179</v>
      </c>
      <c r="AU477" s="157" t="s">
        <v>90</v>
      </c>
      <c r="AV477" s="13" t="s">
        <v>90</v>
      </c>
      <c r="AW477" s="13" t="s">
        <v>35</v>
      </c>
      <c r="AX477" s="13" t="s">
        <v>74</v>
      </c>
      <c r="AY477" s="157" t="s">
        <v>167</v>
      </c>
    </row>
    <row r="478" spans="2:51" s="12" customFormat="1" ht="11.25">
      <c r="B478" s="149"/>
      <c r="D478" s="150" t="s">
        <v>179</v>
      </c>
      <c r="E478" s="151" t="s">
        <v>19</v>
      </c>
      <c r="F478" s="152" t="s">
        <v>2293</v>
      </c>
      <c r="H478" s="151" t="s">
        <v>19</v>
      </c>
      <c r="I478" s="153"/>
      <c r="L478" s="149"/>
      <c r="M478" s="154"/>
      <c r="T478" s="155"/>
      <c r="AT478" s="151" t="s">
        <v>179</v>
      </c>
      <c r="AU478" s="151" t="s">
        <v>90</v>
      </c>
      <c r="AV478" s="12" t="s">
        <v>82</v>
      </c>
      <c r="AW478" s="12" t="s">
        <v>35</v>
      </c>
      <c r="AX478" s="12" t="s">
        <v>74</v>
      </c>
      <c r="AY478" s="151" t="s">
        <v>167</v>
      </c>
    </row>
    <row r="479" spans="2:51" s="12" customFormat="1" ht="11.25">
      <c r="B479" s="149"/>
      <c r="D479" s="150" t="s">
        <v>179</v>
      </c>
      <c r="E479" s="151" t="s">
        <v>19</v>
      </c>
      <c r="F479" s="152" t="s">
        <v>2291</v>
      </c>
      <c r="H479" s="151" t="s">
        <v>19</v>
      </c>
      <c r="I479" s="153"/>
      <c r="L479" s="149"/>
      <c r="M479" s="154"/>
      <c r="T479" s="155"/>
      <c r="AT479" s="151" t="s">
        <v>179</v>
      </c>
      <c r="AU479" s="151" t="s">
        <v>90</v>
      </c>
      <c r="AV479" s="12" t="s">
        <v>82</v>
      </c>
      <c r="AW479" s="12" t="s">
        <v>35</v>
      </c>
      <c r="AX479" s="12" t="s">
        <v>74</v>
      </c>
      <c r="AY479" s="151" t="s">
        <v>167</v>
      </c>
    </row>
    <row r="480" spans="2:51" s="13" customFormat="1" ht="11.25">
      <c r="B480" s="156"/>
      <c r="D480" s="150" t="s">
        <v>179</v>
      </c>
      <c r="E480" s="157" t="s">
        <v>19</v>
      </c>
      <c r="F480" s="158" t="s">
        <v>2292</v>
      </c>
      <c r="H480" s="159">
        <v>3.24</v>
      </c>
      <c r="I480" s="160"/>
      <c r="L480" s="156"/>
      <c r="M480" s="161"/>
      <c r="T480" s="162"/>
      <c r="AT480" s="157" t="s">
        <v>179</v>
      </c>
      <c r="AU480" s="157" t="s">
        <v>90</v>
      </c>
      <c r="AV480" s="13" t="s">
        <v>90</v>
      </c>
      <c r="AW480" s="13" t="s">
        <v>35</v>
      </c>
      <c r="AX480" s="13" t="s">
        <v>74</v>
      </c>
      <c r="AY480" s="157" t="s">
        <v>167</v>
      </c>
    </row>
    <row r="481" spans="2:51" s="15" customFormat="1" ht="11.25">
      <c r="B481" s="173"/>
      <c r="D481" s="150" t="s">
        <v>179</v>
      </c>
      <c r="E481" s="174" t="s">
        <v>19</v>
      </c>
      <c r="F481" s="175" t="s">
        <v>536</v>
      </c>
      <c r="H481" s="176">
        <v>8.759</v>
      </c>
      <c r="I481" s="177"/>
      <c r="L481" s="173"/>
      <c r="M481" s="178"/>
      <c r="T481" s="179"/>
      <c r="AT481" s="174" t="s">
        <v>179</v>
      </c>
      <c r="AU481" s="174" t="s">
        <v>90</v>
      </c>
      <c r="AV481" s="15" t="s">
        <v>103</v>
      </c>
      <c r="AW481" s="15" t="s">
        <v>35</v>
      </c>
      <c r="AX481" s="15" t="s">
        <v>74</v>
      </c>
      <c r="AY481" s="174" t="s">
        <v>167</v>
      </c>
    </row>
    <row r="482" spans="2:51" s="12" customFormat="1" ht="11.25">
      <c r="B482" s="149"/>
      <c r="D482" s="150" t="s">
        <v>179</v>
      </c>
      <c r="E482" s="151" t="s">
        <v>19</v>
      </c>
      <c r="F482" s="152" t="s">
        <v>2294</v>
      </c>
      <c r="H482" s="151" t="s">
        <v>19</v>
      </c>
      <c r="I482" s="153"/>
      <c r="L482" s="149"/>
      <c r="M482" s="154"/>
      <c r="T482" s="155"/>
      <c r="AT482" s="151" t="s">
        <v>179</v>
      </c>
      <c r="AU482" s="151" t="s">
        <v>90</v>
      </c>
      <c r="AV482" s="12" t="s">
        <v>82</v>
      </c>
      <c r="AW482" s="12" t="s">
        <v>35</v>
      </c>
      <c r="AX482" s="12" t="s">
        <v>74</v>
      </c>
      <c r="AY482" s="151" t="s">
        <v>167</v>
      </c>
    </row>
    <row r="483" spans="2:51" s="13" customFormat="1" ht="11.25">
      <c r="B483" s="156"/>
      <c r="D483" s="150" t="s">
        <v>179</v>
      </c>
      <c r="E483" s="157" t="s">
        <v>19</v>
      </c>
      <c r="F483" s="158" t="s">
        <v>2295</v>
      </c>
      <c r="H483" s="159">
        <v>1.768</v>
      </c>
      <c r="I483" s="160"/>
      <c r="L483" s="156"/>
      <c r="M483" s="161"/>
      <c r="T483" s="162"/>
      <c r="AT483" s="157" t="s">
        <v>179</v>
      </c>
      <c r="AU483" s="157" t="s">
        <v>90</v>
      </c>
      <c r="AV483" s="13" t="s">
        <v>90</v>
      </c>
      <c r="AW483" s="13" t="s">
        <v>35</v>
      </c>
      <c r="AX483" s="13" t="s">
        <v>74</v>
      </c>
      <c r="AY483" s="157" t="s">
        <v>167</v>
      </c>
    </row>
    <row r="484" spans="2:51" s="13" customFormat="1" ht="11.25">
      <c r="B484" s="156"/>
      <c r="D484" s="150" t="s">
        <v>179</v>
      </c>
      <c r="E484" s="157" t="s">
        <v>19</v>
      </c>
      <c r="F484" s="158" t="s">
        <v>2296</v>
      </c>
      <c r="H484" s="159">
        <v>1.75</v>
      </c>
      <c r="I484" s="160"/>
      <c r="L484" s="156"/>
      <c r="M484" s="161"/>
      <c r="T484" s="162"/>
      <c r="AT484" s="157" t="s">
        <v>179</v>
      </c>
      <c r="AU484" s="157" t="s">
        <v>90</v>
      </c>
      <c r="AV484" s="13" t="s">
        <v>90</v>
      </c>
      <c r="AW484" s="13" t="s">
        <v>35</v>
      </c>
      <c r="AX484" s="13" t="s">
        <v>74</v>
      </c>
      <c r="AY484" s="157" t="s">
        <v>167</v>
      </c>
    </row>
    <row r="485" spans="2:51" s="15" customFormat="1" ht="11.25">
      <c r="B485" s="173"/>
      <c r="D485" s="150" t="s">
        <v>179</v>
      </c>
      <c r="E485" s="174" t="s">
        <v>19</v>
      </c>
      <c r="F485" s="175" t="s">
        <v>536</v>
      </c>
      <c r="H485" s="176">
        <v>3.518</v>
      </c>
      <c r="I485" s="177"/>
      <c r="L485" s="173"/>
      <c r="M485" s="178"/>
      <c r="T485" s="179"/>
      <c r="AT485" s="174" t="s">
        <v>179</v>
      </c>
      <c r="AU485" s="174" t="s">
        <v>90</v>
      </c>
      <c r="AV485" s="15" t="s">
        <v>103</v>
      </c>
      <c r="AW485" s="15" t="s">
        <v>35</v>
      </c>
      <c r="AX485" s="15" t="s">
        <v>74</v>
      </c>
      <c r="AY485" s="174" t="s">
        <v>167</v>
      </c>
    </row>
    <row r="486" spans="2:51" s="14" customFormat="1" ht="11.25">
      <c r="B486" s="163"/>
      <c r="D486" s="150" t="s">
        <v>179</v>
      </c>
      <c r="E486" s="164" t="s">
        <v>19</v>
      </c>
      <c r="F486" s="165" t="s">
        <v>200</v>
      </c>
      <c r="H486" s="166">
        <v>47.793</v>
      </c>
      <c r="I486" s="167"/>
      <c r="L486" s="163"/>
      <c r="M486" s="168"/>
      <c r="T486" s="169"/>
      <c r="AT486" s="164" t="s">
        <v>179</v>
      </c>
      <c r="AU486" s="164" t="s">
        <v>90</v>
      </c>
      <c r="AV486" s="14" t="s">
        <v>175</v>
      </c>
      <c r="AW486" s="14" t="s">
        <v>35</v>
      </c>
      <c r="AX486" s="14" t="s">
        <v>82</v>
      </c>
      <c r="AY486" s="164" t="s">
        <v>167</v>
      </c>
    </row>
    <row r="487" spans="2:65" s="1" customFormat="1" ht="21.75" customHeight="1">
      <c r="B487" s="33"/>
      <c r="C487" s="132" t="s">
        <v>789</v>
      </c>
      <c r="D487" s="132" t="s">
        <v>170</v>
      </c>
      <c r="E487" s="133" t="s">
        <v>2297</v>
      </c>
      <c r="F487" s="134" t="s">
        <v>2298</v>
      </c>
      <c r="G487" s="135" t="s">
        <v>173</v>
      </c>
      <c r="H487" s="136">
        <v>163.558</v>
      </c>
      <c r="I487" s="137"/>
      <c r="J487" s="138">
        <f>ROUND(I487*H487,2)</f>
        <v>0</v>
      </c>
      <c r="K487" s="134" t="s">
        <v>174</v>
      </c>
      <c r="L487" s="33"/>
      <c r="M487" s="139" t="s">
        <v>19</v>
      </c>
      <c r="N487" s="140" t="s">
        <v>46</v>
      </c>
      <c r="P487" s="141">
        <f>O487*H487</f>
        <v>0</v>
      </c>
      <c r="Q487" s="141">
        <v>0.00533</v>
      </c>
      <c r="R487" s="141">
        <f>Q487*H487</f>
        <v>0.8717641399999999</v>
      </c>
      <c r="S487" s="141">
        <v>0</v>
      </c>
      <c r="T487" s="142">
        <f>S487*H487</f>
        <v>0</v>
      </c>
      <c r="AR487" s="143" t="s">
        <v>175</v>
      </c>
      <c r="AT487" s="143" t="s">
        <v>170</v>
      </c>
      <c r="AU487" s="143" t="s">
        <v>90</v>
      </c>
      <c r="AY487" s="18" t="s">
        <v>167</v>
      </c>
      <c r="BE487" s="144">
        <f>IF(N487="základní",J487,0)</f>
        <v>0</v>
      </c>
      <c r="BF487" s="144">
        <f>IF(N487="snížená",J487,0)</f>
        <v>0</v>
      </c>
      <c r="BG487" s="144">
        <f>IF(N487="zákl. přenesená",J487,0)</f>
        <v>0</v>
      </c>
      <c r="BH487" s="144">
        <f>IF(N487="sníž. přenesená",J487,0)</f>
        <v>0</v>
      </c>
      <c r="BI487" s="144">
        <f>IF(N487="nulová",J487,0)</f>
        <v>0</v>
      </c>
      <c r="BJ487" s="18" t="s">
        <v>90</v>
      </c>
      <c r="BK487" s="144">
        <f>ROUND(I487*H487,2)</f>
        <v>0</v>
      </c>
      <c r="BL487" s="18" t="s">
        <v>175</v>
      </c>
      <c r="BM487" s="143" t="s">
        <v>2299</v>
      </c>
    </row>
    <row r="488" spans="2:47" s="1" customFormat="1" ht="11.25">
      <c r="B488" s="33"/>
      <c r="D488" s="145" t="s">
        <v>177</v>
      </c>
      <c r="F488" s="146" t="s">
        <v>2300</v>
      </c>
      <c r="I488" s="147"/>
      <c r="L488" s="33"/>
      <c r="M488" s="148"/>
      <c r="T488" s="54"/>
      <c r="AT488" s="18" t="s">
        <v>177</v>
      </c>
      <c r="AU488" s="18" t="s">
        <v>90</v>
      </c>
    </row>
    <row r="489" spans="2:51" s="12" customFormat="1" ht="11.25">
      <c r="B489" s="149"/>
      <c r="D489" s="150" t="s">
        <v>179</v>
      </c>
      <c r="E489" s="151" t="s">
        <v>19</v>
      </c>
      <c r="F489" s="152" t="s">
        <v>2275</v>
      </c>
      <c r="H489" s="151" t="s">
        <v>19</v>
      </c>
      <c r="I489" s="153"/>
      <c r="L489" s="149"/>
      <c r="M489" s="154"/>
      <c r="T489" s="155"/>
      <c r="AT489" s="151" t="s">
        <v>179</v>
      </c>
      <c r="AU489" s="151" t="s">
        <v>90</v>
      </c>
      <c r="AV489" s="12" t="s">
        <v>82</v>
      </c>
      <c r="AW489" s="12" t="s">
        <v>35</v>
      </c>
      <c r="AX489" s="12" t="s">
        <v>74</v>
      </c>
      <c r="AY489" s="151" t="s">
        <v>167</v>
      </c>
    </row>
    <row r="490" spans="2:51" s="12" customFormat="1" ht="11.25">
      <c r="B490" s="149"/>
      <c r="D490" s="150" t="s">
        <v>179</v>
      </c>
      <c r="E490" s="151" t="s">
        <v>19</v>
      </c>
      <c r="F490" s="152" t="s">
        <v>2280</v>
      </c>
      <c r="H490" s="151" t="s">
        <v>19</v>
      </c>
      <c r="I490" s="153"/>
      <c r="L490" s="149"/>
      <c r="M490" s="154"/>
      <c r="T490" s="155"/>
      <c r="AT490" s="151" t="s">
        <v>179</v>
      </c>
      <c r="AU490" s="151" t="s">
        <v>90</v>
      </c>
      <c r="AV490" s="12" t="s">
        <v>82</v>
      </c>
      <c r="AW490" s="12" t="s">
        <v>35</v>
      </c>
      <c r="AX490" s="12" t="s">
        <v>74</v>
      </c>
      <c r="AY490" s="151" t="s">
        <v>167</v>
      </c>
    </row>
    <row r="491" spans="2:51" s="13" customFormat="1" ht="11.25">
      <c r="B491" s="156"/>
      <c r="D491" s="150" t="s">
        <v>179</v>
      </c>
      <c r="E491" s="157" t="s">
        <v>19</v>
      </c>
      <c r="F491" s="158" t="s">
        <v>2301</v>
      </c>
      <c r="H491" s="159">
        <v>3.265</v>
      </c>
      <c r="I491" s="160"/>
      <c r="L491" s="156"/>
      <c r="M491" s="161"/>
      <c r="T491" s="162"/>
      <c r="AT491" s="157" t="s">
        <v>179</v>
      </c>
      <c r="AU491" s="157" t="s">
        <v>90</v>
      </c>
      <c r="AV491" s="13" t="s">
        <v>90</v>
      </c>
      <c r="AW491" s="13" t="s">
        <v>35</v>
      </c>
      <c r="AX491" s="13" t="s">
        <v>74</v>
      </c>
      <c r="AY491" s="157" t="s">
        <v>167</v>
      </c>
    </row>
    <row r="492" spans="2:51" s="13" customFormat="1" ht="11.25">
      <c r="B492" s="156"/>
      <c r="D492" s="150" t="s">
        <v>179</v>
      </c>
      <c r="E492" s="157" t="s">
        <v>19</v>
      </c>
      <c r="F492" s="158" t="s">
        <v>2302</v>
      </c>
      <c r="H492" s="159">
        <v>8.968</v>
      </c>
      <c r="I492" s="160"/>
      <c r="L492" s="156"/>
      <c r="M492" s="161"/>
      <c r="T492" s="162"/>
      <c r="AT492" s="157" t="s">
        <v>179</v>
      </c>
      <c r="AU492" s="157" t="s">
        <v>90</v>
      </c>
      <c r="AV492" s="13" t="s">
        <v>90</v>
      </c>
      <c r="AW492" s="13" t="s">
        <v>35</v>
      </c>
      <c r="AX492" s="13" t="s">
        <v>74</v>
      </c>
      <c r="AY492" s="157" t="s">
        <v>167</v>
      </c>
    </row>
    <row r="493" spans="2:51" s="12" customFormat="1" ht="11.25">
      <c r="B493" s="149"/>
      <c r="D493" s="150" t="s">
        <v>179</v>
      </c>
      <c r="E493" s="151" t="s">
        <v>19</v>
      </c>
      <c r="F493" s="152" t="s">
        <v>2286</v>
      </c>
      <c r="H493" s="151" t="s">
        <v>19</v>
      </c>
      <c r="I493" s="153"/>
      <c r="L493" s="149"/>
      <c r="M493" s="154"/>
      <c r="T493" s="155"/>
      <c r="AT493" s="151" t="s">
        <v>179</v>
      </c>
      <c r="AU493" s="151" t="s">
        <v>90</v>
      </c>
      <c r="AV493" s="12" t="s">
        <v>82</v>
      </c>
      <c r="AW493" s="12" t="s">
        <v>35</v>
      </c>
      <c r="AX493" s="12" t="s">
        <v>74</v>
      </c>
      <c r="AY493" s="151" t="s">
        <v>167</v>
      </c>
    </row>
    <row r="494" spans="2:51" s="13" customFormat="1" ht="11.25">
      <c r="B494" s="156"/>
      <c r="D494" s="150" t="s">
        <v>179</v>
      </c>
      <c r="E494" s="157" t="s">
        <v>19</v>
      </c>
      <c r="F494" s="158" t="s">
        <v>2303</v>
      </c>
      <c r="H494" s="159">
        <v>2.908</v>
      </c>
      <c r="I494" s="160"/>
      <c r="L494" s="156"/>
      <c r="M494" s="161"/>
      <c r="T494" s="162"/>
      <c r="AT494" s="157" t="s">
        <v>179</v>
      </c>
      <c r="AU494" s="157" t="s">
        <v>90</v>
      </c>
      <c r="AV494" s="13" t="s">
        <v>90</v>
      </c>
      <c r="AW494" s="13" t="s">
        <v>35</v>
      </c>
      <c r="AX494" s="13" t="s">
        <v>74</v>
      </c>
      <c r="AY494" s="157" t="s">
        <v>167</v>
      </c>
    </row>
    <row r="495" spans="2:51" s="13" customFormat="1" ht="11.25">
      <c r="B495" s="156"/>
      <c r="D495" s="150" t="s">
        <v>179</v>
      </c>
      <c r="E495" s="157" t="s">
        <v>19</v>
      </c>
      <c r="F495" s="158" t="s">
        <v>2304</v>
      </c>
      <c r="H495" s="159">
        <v>15.236</v>
      </c>
      <c r="I495" s="160"/>
      <c r="L495" s="156"/>
      <c r="M495" s="161"/>
      <c r="T495" s="162"/>
      <c r="AT495" s="157" t="s">
        <v>179</v>
      </c>
      <c r="AU495" s="157" t="s">
        <v>90</v>
      </c>
      <c r="AV495" s="13" t="s">
        <v>90</v>
      </c>
      <c r="AW495" s="13" t="s">
        <v>35</v>
      </c>
      <c r="AX495" s="13" t="s">
        <v>74</v>
      </c>
      <c r="AY495" s="157" t="s">
        <v>167</v>
      </c>
    </row>
    <row r="496" spans="2:51" s="13" customFormat="1" ht="11.25">
      <c r="B496" s="156"/>
      <c r="D496" s="150" t="s">
        <v>179</v>
      </c>
      <c r="E496" s="157" t="s">
        <v>19</v>
      </c>
      <c r="F496" s="158" t="s">
        <v>2305</v>
      </c>
      <c r="H496" s="159">
        <v>2.877</v>
      </c>
      <c r="I496" s="160"/>
      <c r="L496" s="156"/>
      <c r="M496" s="161"/>
      <c r="T496" s="162"/>
      <c r="AT496" s="157" t="s">
        <v>179</v>
      </c>
      <c r="AU496" s="157" t="s">
        <v>90</v>
      </c>
      <c r="AV496" s="13" t="s">
        <v>90</v>
      </c>
      <c r="AW496" s="13" t="s">
        <v>35</v>
      </c>
      <c r="AX496" s="13" t="s">
        <v>74</v>
      </c>
      <c r="AY496" s="157" t="s">
        <v>167</v>
      </c>
    </row>
    <row r="497" spans="2:51" s="13" customFormat="1" ht="11.25">
      <c r="B497" s="156"/>
      <c r="D497" s="150" t="s">
        <v>179</v>
      </c>
      <c r="E497" s="157" t="s">
        <v>19</v>
      </c>
      <c r="F497" s="158" t="s">
        <v>2306</v>
      </c>
      <c r="H497" s="159">
        <v>15.027</v>
      </c>
      <c r="I497" s="160"/>
      <c r="L497" s="156"/>
      <c r="M497" s="161"/>
      <c r="T497" s="162"/>
      <c r="AT497" s="157" t="s">
        <v>179</v>
      </c>
      <c r="AU497" s="157" t="s">
        <v>90</v>
      </c>
      <c r="AV497" s="13" t="s">
        <v>90</v>
      </c>
      <c r="AW497" s="13" t="s">
        <v>35</v>
      </c>
      <c r="AX497" s="13" t="s">
        <v>74</v>
      </c>
      <c r="AY497" s="157" t="s">
        <v>167</v>
      </c>
    </row>
    <row r="498" spans="2:51" s="12" customFormat="1" ht="11.25">
      <c r="B498" s="149"/>
      <c r="D498" s="150" t="s">
        <v>179</v>
      </c>
      <c r="E498" s="151" t="s">
        <v>19</v>
      </c>
      <c r="F498" s="152" t="s">
        <v>2289</v>
      </c>
      <c r="H498" s="151" t="s">
        <v>19</v>
      </c>
      <c r="I498" s="153"/>
      <c r="L498" s="149"/>
      <c r="M498" s="154"/>
      <c r="T498" s="155"/>
      <c r="AT498" s="151" t="s">
        <v>179</v>
      </c>
      <c r="AU498" s="151" t="s">
        <v>90</v>
      </c>
      <c r="AV498" s="12" t="s">
        <v>82</v>
      </c>
      <c r="AW498" s="12" t="s">
        <v>35</v>
      </c>
      <c r="AX498" s="12" t="s">
        <v>74</v>
      </c>
      <c r="AY498" s="151" t="s">
        <v>167</v>
      </c>
    </row>
    <row r="499" spans="2:51" s="13" customFormat="1" ht="11.25">
      <c r="B499" s="156"/>
      <c r="D499" s="150" t="s">
        <v>179</v>
      </c>
      <c r="E499" s="157" t="s">
        <v>19</v>
      </c>
      <c r="F499" s="158" t="s">
        <v>2307</v>
      </c>
      <c r="H499" s="159">
        <v>3.767</v>
      </c>
      <c r="I499" s="160"/>
      <c r="L499" s="156"/>
      <c r="M499" s="161"/>
      <c r="T499" s="162"/>
      <c r="AT499" s="157" t="s">
        <v>179</v>
      </c>
      <c r="AU499" s="157" t="s">
        <v>90</v>
      </c>
      <c r="AV499" s="13" t="s">
        <v>90</v>
      </c>
      <c r="AW499" s="13" t="s">
        <v>35</v>
      </c>
      <c r="AX499" s="13" t="s">
        <v>74</v>
      </c>
      <c r="AY499" s="157" t="s">
        <v>167</v>
      </c>
    </row>
    <row r="500" spans="2:51" s="13" customFormat="1" ht="11.25">
      <c r="B500" s="156"/>
      <c r="D500" s="150" t="s">
        <v>179</v>
      </c>
      <c r="E500" s="157" t="s">
        <v>19</v>
      </c>
      <c r="F500" s="158" t="s">
        <v>2308</v>
      </c>
      <c r="H500" s="159">
        <v>15.714</v>
      </c>
      <c r="I500" s="160"/>
      <c r="L500" s="156"/>
      <c r="M500" s="161"/>
      <c r="T500" s="162"/>
      <c r="AT500" s="157" t="s">
        <v>179</v>
      </c>
      <c r="AU500" s="157" t="s">
        <v>90</v>
      </c>
      <c r="AV500" s="13" t="s">
        <v>90</v>
      </c>
      <c r="AW500" s="13" t="s">
        <v>35</v>
      </c>
      <c r="AX500" s="13" t="s">
        <v>74</v>
      </c>
      <c r="AY500" s="157" t="s">
        <v>167</v>
      </c>
    </row>
    <row r="501" spans="2:51" s="12" customFormat="1" ht="11.25">
      <c r="B501" s="149"/>
      <c r="D501" s="150" t="s">
        <v>179</v>
      </c>
      <c r="E501" s="151" t="s">
        <v>19</v>
      </c>
      <c r="F501" s="152" t="s">
        <v>2291</v>
      </c>
      <c r="H501" s="151" t="s">
        <v>19</v>
      </c>
      <c r="I501" s="153"/>
      <c r="L501" s="149"/>
      <c r="M501" s="154"/>
      <c r="T501" s="155"/>
      <c r="AT501" s="151" t="s">
        <v>179</v>
      </c>
      <c r="AU501" s="151" t="s">
        <v>90</v>
      </c>
      <c r="AV501" s="12" t="s">
        <v>82</v>
      </c>
      <c r="AW501" s="12" t="s">
        <v>35</v>
      </c>
      <c r="AX501" s="12" t="s">
        <v>74</v>
      </c>
      <c r="AY501" s="151" t="s">
        <v>167</v>
      </c>
    </row>
    <row r="502" spans="2:51" s="13" customFormat="1" ht="11.25">
      <c r="B502" s="156"/>
      <c r="D502" s="150" t="s">
        <v>179</v>
      </c>
      <c r="E502" s="157" t="s">
        <v>19</v>
      </c>
      <c r="F502" s="158" t="s">
        <v>2309</v>
      </c>
      <c r="H502" s="159">
        <v>4.304</v>
      </c>
      <c r="I502" s="160"/>
      <c r="L502" s="156"/>
      <c r="M502" s="161"/>
      <c r="T502" s="162"/>
      <c r="AT502" s="157" t="s">
        <v>179</v>
      </c>
      <c r="AU502" s="157" t="s">
        <v>90</v>
      </c>
      <c r="AV502" s="13" t="s">
        <v>90</v>
      </c>
      <c r="AW502" s="13" t="s">
        <v>35</v>
      </c>
      <c r="AX502" s="13" t="s">
        <v>74</v>
      </c>
      <c r="AY502" s="157" t="s">
        <v>167</v>
      </c>
    </row>
    <row r="503" spans="2:51" s="13" customFormat="1" ht="11.25">
      <c r="B503" s="156"/>
      <c r="D503" s="150" t="s">
        <v>179</v>
      </c>
      <c r="E503" s="157" t="s">
        <v>19</v>
      </c>
      <c r="F503" s="158" t="s">
        <v>2310</v>
      </c>
      <c r="H503" s="159">
        <v>32.399</v>
      </c>
      <c r="I503" s="160"/>
      <c r="L503" s="156"/>
      <c r="M503" s="161"/>
      <c r="T503" s="162"/>
      <c r="AT503" s="157" t="s">
        <v>179</v>
      </c>
      <c r="AU503" s="157" t="s">
        <v>90</v>
      </c>
      <c r="AV503" s="13" t="s">
        <v>90</v>
      </c>
      <c r="AW503" s="13" t="s">
        <v>35</v>
      </c>
      <c r="AX503" s="13" t="s">
        <v>74</v>
      </c>
      <c r="AY503" s="157" t="s">
        <v>167</v>
      </c>
    </row>
    <row r="504" spans="2:51" s="12" customFormat="1" ht="11.25">
      <c r="B504" s="149"/>
      <c r="D504" s="150" t="s">
        <v>179</v>
      </c>
      <c r="E504" s="151" t="s">
        <v>19</v>
      </c>
      <c r="F504" s="152" t="s">
        <v>2293</v>
      </c>
      <c r="H504" s="151" t="s">
        <v>19</v>
      </c>
      <c r="I504" s="153"/>
      <c r="L504" s="149"/>
      <c r="M504" s="154"/>
      <c r="T504" s="155"/>
      <c r="AT504" s="151" t="s">
        <v>179</v>
      </c>
      <c r="AU504" s="151" t="s">
        <v>90</v>
      </c>
      <c r="AV504" s="12" t="s">
        <v>82</v>
      </c>
      <c r="AW504" s="12" t="s">
        <v>35</v>
      </c>
      <c r="AX504" s="12" t="s">
        <v>74</v>
      </c>
      <c r="AY504" s="151" t="s">
        <v>167</v>
      </c>
    </row>
    <row r="505" spans="2:51" s="12" customFormat="1" ht="11.25">
      <c r="B505" s="149"/>
      <c r="D505" s="150" t="s">
        <v>179</v>
      </c>
      <c r="E505" s="151" t="s">
        <v>19</v>
      </c>
      <c r="F505" s="152" t="s">
        <v>2291</v>
      </c>
      <c r="H505" s="151" t="s">
        <v>19</v>
      </c>
      <c r="I505" s="153"/>
      <c r="L505" s="149"/>
      <c r="M505" s="154"/>
      <c r="T505" s="155"/>
      <c r="AT505" s="151" t="s">
        <v>179</v>
      </c>
      <c r="AU505" s="151" t="s">
        <v>90</v>
      </c>
      <c r="AV505" s="12" t="s">
        <v>82</v>
      </c>
      <c r="AW505" s="12" t="s">
        <v>35</v>
      </c>
      <c r="AX505" s="12" t="s">
        <v>74</v>
      </c>
      <c r="AY505" s="151" t="s">
        <v>167</v>
      </c>
    </row>
    <row r="506" spans="2:51" s="13" customFormat="1" ht="11.25">
      <c r="B506" s="156"/>
      <c r="D506" s="150" t="s">
        <v>179</v>
      </c>
      <c r="E506" s="157" t="s">
        <v>19</v>
      </c>
      <c r="F506" s="158" t="s">
        <v>2309</v>
      </c>
      <c r="H506" s="159">
        <v>4.304</v>
      </c>
      <c r="I506" s="160"/>
      <c r="L506" s="156"/>
      <c r="M506" s="161"/>
      <c r="T506" s="162"/>
      <c r="AT506" s="157" t="s">
        <v>179</v>
      </c>
      <c r="AU506" s="157" t="s">
        <v>90</v>
      </c>
      <c r="AV506" s="13" t="s">
        <v>90</v>
      </c>
      <c r="AW506" s="13" t="s">
        <v>35</v>
      </c>
      <c r="AX506" s="13" t="s">
        <v>74</v>
      </c>
      <c r="AY506" s="157" t="s">
        <v>167</v>
      </c>
    </row>
    <row r="507" spans="2:51" s="13" customFormat="1" ht="11.25">
      <c r="B507" s="156"/>
      <c r="D507" s="150" t="s">
        <v>179</v>
      </c>
      <c r="E507" s="157" t="s">
        <v>19</v>
      </c>
      <c r="F507" s="158" t="s">
        <v>2310</v>
      </c>
      <c r="H507" s="159">
        <v>32.399</v>
      </c>
      <c r="I507" s="160"/>
      <c r="L507" s="156"/>
      <c r="M507" s="161"/>
      <c r="T507" s="162"/>
      <c r="AT507" s="157" t="s">
        <v>179</v>
      </c>
      <c r="AU507" s="157" t="s">
        <v>90</v>
      </c>
      <c r="AV507" s="13" t="s">
        <v>90</v>
      </c>
      <c r="AW507" s="13" t="s">
        <v>35</v>
      </c>
      <c r="AX507" s="13" t="s">
        <v>74</v>
      </c>
      <c r="AY507" s="157" t="s">
        <v>167</v>
      </c>
    </row>
    <row r="508" spans="2:51" s="12" customFormat="1" ht="11.25">
      <c r="B508" s="149"/>
      <c r="D508" s="150" t="s">
        <v>179</v>
      </c>
      <c r="E508" s="151" t="s">
        <v>19</v>
      </c>
      <c r="F508" s="152" t="s">
        <v>2294</v>
      </c>
      <c r="H508" s="151" t="s">
        <v>19</v>
      </c>
      <c r="I508" s="153"/>
      <c r="L508" s="149"/>
      <c r="M508" s="154"/>
      <c r="T508" s="155"/>
      <c r="AT508" s="151" t="s">
        <v>179</v>
      </c>
      <c r="AU508" s="151" t="s">
        <v>90</v>
      </c>
      <c r="AV508" s="12" t="s">
        <v>82</v>
      </c>
      <c r="AW508" s="12" t="s">
        <v>35</v>
      </c>
      <c r="AX508" s="12" t="s">
        <v>74</v>
      </c>
      <c r="AY508" s="151" t="s">
        <v>167</v>
      </c>
    </row>
    <row r="509" spans="2:51" s="13" customFormat="1" ht="11.25">
      <c r="B509" s="156"/>
      <c r="D509" s="150" t="s">
        <v>179</v>
      </c>
      <c r="E509" s="157" t="s">
        <v>19</v>
      </c>
      <c r="F509" s="158" t="s">
        <v>2311</v>
      </c>
      <c r="H509" s="159">
        <v>2.4</v>
      </c>
      <c r="I509" s="160"/>
      <c r="L509" s="156"/>
      <c r="M509" s="161"/>
      <c r="T509" s="162"/>
      <c r="AT509" s="157" t="s">
        <v>179</v>
      </c>
      <c r="AU509" s="157" t="s">
        <v>90</v>
      </c>
      <c r="AV509" s="13" t="s">
        <v>90</v>
      </c>
      <c r="AW509" s="13" t="s">
        <v>35</v>
      </c>
      <c r="AX509" s="13" t="s">
        <v>74</v>
      </c>
      <c r="AY509" s="157" t="s">
        <v>167</v>
      </c>
    </row>
    <row r="510" spans="2:51" s="13" customFormat="1" ht="11.25">
      <c r="B510" s="156"/>
      <c r="D510" s="150" t="s">
        <v>179</v>
      </c>
      <c r="E510" s="157" t="s">
        <v>19</v>
      </c>
      <c r="F510" s="158" t="s">
        <v>2312</v>
      </c>
      <c r="H510" s="159">
        <v>8.84</v>
      </c>
      <c r="I510" s="160"/>
      <c r="L510" s="156"/>
      <c r="M510" s="161"/>
      <c r="T510" s="162"/>
      <c r="AT510" s="157" t="s">
        <v>179</v>
      </c>
      <c r="AU510" s="157" t="s">
        <v>90</v>
      </c>
      <c r="AV510" s="13" t="s">
        <v>90</v>
      </c>
      <c r="AW510" s="13" t="s">
        <v>35</v>
      </c>
      <c r="AX510" s="13" t="s">
        <v>74</v>
      </c>
      <c r="AY510" s="157" t="s">
        <v>167</v>
      </c>
    </row>
    <row r="511" spans="2:51" s="13" customFormat="1" ht="11.25">
      <c r="B511" s="156"/>
      <c r="D511" s="150" t="s">
        <v>179</v>
      </c>
      <c r="E511" s="157" t="s">
        <v>19</v>
      </c>
      <c r="F511" s="158" t="s">
        <v>2313</v>
      </c>
      <c r="H511" s="159">
        <v>2.4</v>
      </c>
      <c r="I511" s="160"/>
      <c r="L511" s="156"/>
      <c r="M511" s="161"/>
      <c r="T511" s="162"/>
      <c r="AT511" s="157" t="s">
        <v>179</v>
      </c>
      <c r="AU511" s="157" t="s">
        <v>90</v>
      </c>
      <c r="AV511" s="13" t="s">
        <v>90</v>
      </c>
      <c r="AW511" s="13" t="s">
        <v>35</v>
      </c>
      <c r="AX511" s="13" t="s">
        <v>74</v>
      </c>
      <c r="AY511" s="157" t="s">
        <v>167</v>
      </c>
    </row>
    <row r="512" spans="2:51" s="13" customFormat="1" ht="11.25">
      <c r="B512" s="156"/>
      <c r="D512" s="150" t="s">
        <v>179</v>
      </c>
      <c r="E512" s="157" t="s">
        <v>19</v>
      </c>
      <c r="F512" s="158" t="s">
        <v>2314</v>
      </c>
      <c r="H512" s="159">
        <v>8.75</v>
      </c>
      <c r="I512" s="160"/>
      <c r="L512" s="156"/>
      <c r="M512" s="161"/>
      <c r="T512" s="162"/>
      <c r="AT512" s="157" t="s">
        <v>179</v>
      </c>
      <c r="AU512" s="157" t="s">
        <v>90</v>
      </c>
      <c r="AV512" s="13" t="s">
        <v>90</v>
      </c>
      <c r="AW512" s="13" t="s">
        <v>35</v>
      </c>
      <c r="AX512" s="13" t="s">
        <v>74</v>
      </c>
      <c r="AY512" s="157" t="s">
        <v>167</v>
      </c>
    </row>
    <row r="513" spans="2:51" s="14" customFormat="1" ht="11.25">
      <c r="B513" s="163"/>
      <c r="D513" s="150" t="s">
        <v>179</v>
      </c>
      <c r="E513" s="164" t="s">
        <v>19</v>
      </c>
      <c r="F513" s="165" t="s">
        <v>200</v>
      </c>
      <c r="H513" s="166">
        <v>163.558</v>
      </c>
      <c r="I513" s="167"/>
      <c r="L513" s="163"/>
      <c r="M513" s="168"/>
      <c r="T513" s="169"/>
      <c r="AT513" s="164" t="s">
        <v>179</v>
      </c>
      <c r="AU513" s="164" t="s">
        <v>90</v>
      </c>
      <c r="AV513" s="14" t="s">
        <v>175</v>
      </c>
      <c r="AW513" s="14" t="s">
        <v>35</v>
      </c>
      <c r="AX513" s="14" t="s">
        <v>82</v>
      </c>
      <c r="AY513" s="164" t="s">
        <v>167</v>
      </c>
    </row>
    <row r="514" spans="2:65" s="1" customFormat="1" ht="24.2" customHeight="1">
      <c r="B514" s="33"/>
      <c r="C514" s="132" t="s">
        <v>794</v>
      </c>
      <c r="D514" s="132" t="s">
        <v>170</v>
      </c>
      <c r="E514" s="133" t="s">
        <v>2315</v>
      </c>
      <c r="F514" s="134" t="s">
        <v>2316</v>
      </c>
      <c r="G514" s="135" t="s">
        <v>173</v>
      </c>
      <c r="H514" s="136">
        <v>163.558</v>
      </c>
      <c r="I514" s="137"/>
      <c r="J514" s="138">
        <f>ROUND(I514*H514,2)</f>
        <v>0</v>
      </c>
      <c r="K514" s="134" t="s">
        <v>174</v>
      </c>
      <c r="L514" s="33"/>
      <c r="M514" s="139" t="s">
        <v>19</v>
      </c>
      <c r="N514" s="140" t="s">
        <v>46</v>
      </c>
      <c r="P514" s="141">
        <f>O514*H514</f>
        <v>0</v>
      </c>
      <c r="Q514" s="141">
        <v>0</v>
      </c>
      <c r="R514" s="141">
        <f>Q514*H514</f>
        <v>0</v>
      </c>
      <c r="S514" s="141">
        <v>0</v>
      </c>
      <c r="T514" s="142">
        <f>S514*H514</f>
        <v>0</v>
      </c>
      <c r="AR514" s="143" t="s">
        <v>175</v>
      </c>
      <c r="AT514" s="143" t="s">
        <v>170</v>
      </c>
      <c r="AU514" s="143" t="s">
        <v>90</v>
      </c>
      <c r="AY514" s="18" t="s">
        <v>167</v>
      </c>
      <c r="BE514" s="144">
        <f>IF(N514="základní",J514,0)</f>
        <v>0</v>
      </c>
      <c r="BF514" s="144">
        <f>IF(N514="snížená",J514,0)</f>
        <v>0</v>
      </c>
      <c r="BG514" s="144">
        <f>IF(N514="zákl. přenesená",J514,0)</f>
        <v>0</v>
      </c>
      <c r="BH514" s="144">
        <f>IF(N514="sníž. přenesená",J514,0)</f>
        <v>0</v>
      </c>
      <c r="BI514" s="144">
        <f>IF(N514="nulová",J514,0)</f>
        <v>0</v>
      </c>
      <c r="BJ514" s="18" t="s">
        <v>90</v>
      </c>
      <c r="BK514" s="144">
        <f>ROUND(I514*H514,2)</f>
        <v>0</v>
      </c>
      <c r="BL514" s="18" t="s">
        <v>175</v>
      </c>
      <c r="BM514" s="143" t="s">
        <v>2317</v>
      </c>
    </row>
    <row r="515" spans="2:47" s="1" customFormat="1" ht="11.25">
      <c r="B515" s="33"/>
      <c r="D515" s="145" t="s">
        <v>177</v>
      </c>
      <c r="F515" s="146" t="s">
        <v>2318</v>
      </c>
      <c r="I515" s="147"/>
      <c r="L515" s="33"/>
      <c r="M515" s="148"/>
      <c r="T515" s="54"/>
      <c r="AT515" s="18" t="s">
        <v>177</v>
      </c>
      <c r="AU515" s="18" t="s">
        <v>90</v>
      </c>
    </row>
    <row r="516" spans="2:65" s="1" customFormat="1" ht="21.75" customHeight="1">
      <c r="B516" s="33"/>
      <c r="C516" s="132" t="s">
        <v>799</v>
      </c>
      <c r="D516" s="132" t="s">
        <v>170</v>
      </c>
      <c r="E516" s="133" t="s">
        <v>2319</v>
      </c>
      <c r="F516" s="134" t="s">
        <v>2320</v>
      </c>
      <c r="G516" s="135" t="s">
        <v>173</v>
      </c>
      <c r="H516" s="136">
        <v>153.794</v>
      </c>
      <c r="I516" s="137"/>
      <c r="J516" s="138">
        <f>ROUND(I516*H516,2)</f>
        <v>0</v>
      </c>
      <c r="K516" s="134" t="s">
        <v>174</v>
      </c>
      <c r="L516" s="33"/>
      <c r="M516" s="139" t="s">
        <v>19</v>
      </c>
      <c r="N516" s="140" t="s">
        <v>46</v>
      </c>
      <c r="P516" s="141">
        <f>O516*H516</f>
        <v>0</v>
      </c>
      <c r="Q516" s="141">
        <v>0.00552</v>
      </c>
      <c r="R516" s="141">
        <f>Q516*H516</f>
        <v>0.8489428800000001</v>
      </c>
      <c r="S516" s="141">
        <v>0</v>
      </c>
      <c r="T516" s="142">
        <f>S516*H516</f>
        <v>0</v>
      </c>
      <c r="AR516" s="143" t="s">
        <v>175</v>
      </c>
      <c r="AT516" s="143" t="s">
        <v>170</v>
      </c>
      <c r="AU516" s="143" t="s">
        <v>90</v>
      </c>
      <c r="AY516" s="18" t="s">
        <v>167</v>
      </c>
      <c r="BE516" s="144">
        <f>IF(N516="základní",J516,0)</f>
        <v>0</v>
      </c>
      <c r="BF516" s="144">
        <f>IF(N516="snížená",J516,0)</f>
        <v>0</v>
      </c>
      <c r="BG516" s="144">
        <f>IF(N516="zákl. přenesená",J516,0)</f>
        <v>0</v>
      </c>
      <c r="BH516" s="144">
        <f>IF(N516="sníž. přenesená",J516,0)</f>
        <v>0</v>
      </c>
      <c r="BI516" s="144">
        <f>IF(N516="nulová",J516,0)</f>
        <v>0</v>
      </c>
      <c r="BJ516" s="18" t="s">
        <v>90</v>
      </c>
      <c r="BK516" s="144">
        <f>ROUND(I516*H516,2)</f>
        <v>0</v>
      </c>
      <c r="BL516" s="18" t="s">
        <v>175</v>
      </c>
      <c r="BM516" s="143" t="s">
        <v>2321</v>
      </c>
    </row>
    <row r="517" spans="2:47" s="1" customFormat="1" ht="11.25">
      <c r="B517" s="33"/>
      <c r="D517" s="145" t="s">
        <v>177</v>
      </c>
      <c r="F517" s="146" t="s">
        <v>2322</v>
      </c>
      <c r="I517" s="147"/>
      <c r="L517" s="33"/>
      <c r="M517" s="148"/>
      <c r="T517" s="54"/>
      <c r="AT517" s="18" t="s">
        <v>177</v>
      </c>
      <c r="AU517" s="18" t="s">
        <v>90</v>
      </c>
    </row>
    <row r="518" spans="2:51" s="12" customFormat="1" ht="11.25">
      <c r="B518" s="149"/>
      <c r="D518" s="150" t="s">
        <v>179</v>
      </c>
      <c r="E518" s="151" t="s">
        <v>19</v>
      </c>
      <c r="F518" s="152" t="s">
        <v>2275</v>
      </c>
      <c r="H518" s="151" t="s">
        <v>19</v>
      </c>
      <c r="I518" s="153"/>
      <c r="L518" s="149"/>
      <c r="M518" s="154"/>
      <c r="T518" s="155"/>
      <c r="AT518" s="151" t="s">
        <v>179</v>
      </c>
      <c r="AU518" s="151" t="s">
        <v>90</v>
      </c>
      <c r="AV518" s="12" t="s">
        <v>82</v>
      </c>
      <c r="AW518" s="12" t="s">
        <v>35</v>
      </c>
      <c r="AX518" s="12" t="s">
        <v>74</v>
      </c>
      <c r="AY518" s="151" t="s">
        <v>167</v>
      </c>
    </row>
    <row r="519" spans="2:51" s="12" customFormat="1" ht="11.25">
      <c r="B519" s="149"/>
      <c r="D519" s="150" t="s">
        <v>179</v>
      </c>
      <c r="E519" s="151" t="s">
        <v>19</v>
      </c>
      <c r="F519" s="152" t="s">
        <v>2276</v>
      </c>
      <c r="H519" s="151" t="s">
        <v>19</v>
      </c>
      <c r="I519" s="153"/>
      <c r="L519" s="149"/>
      <c r="M519" s="154"/>
      <c r="T519" s="155"/>
      <c r="AT519" s="151" t="s">
        <v>179</v>
      </c>
      <c r="AU519" s="151" t="s">
        <v>90</v>
      </c>
      <c r="AV519" s="12" t="s">
        <v>82</v>
      </c>
      <c r="AW519" s="12" t="s">
        <v>35</v>
      </c>
      <c r="AX519" s="12" t="s">
        <v>74</v>
      </c>
      <c r="AY519" s="151" t="s">
        <v>167</v>
      </c>
    </row>
    <row r="520" spans="2:51" s="13" customFormat="1" ht="11.25">
      <c r="B520" s="156"/>
      <c r="D520" s="150" t="s">
        <v>179</v>
      </c>
      <c r="E520" s="157" t="s">
        <v>19</v>
      </c>
      <c r="F520" s="158" t="s">
        <v>2323</v>
      </c>
      <c r="H520" s="159">
        <v>2.256</v>
      </c>
      <c r="I520" s="160"/>
      <c r="L520" s="156"/>
      <c r="M520" s="161"/>
      <c r="T520" s="162"/>
      <c r="AT520" s="157" t="s">
        <v>179</v>
      </c>
      <c r="AU520" s="157" t="s">
        <v>90</v>
      </c>
      <c r="AV520" s="13" t="s">
        <v>90</v>
      </c>
      <c r="AW520" s="13" t="s">
        <v>35</v>
      </c>
      <c r="AX520" s="13" t="s">
        <v>74</v>
      </c>
      <c r="AY520" s="157" t="s">
        <v>167</v>
      </c>
    </row>
    <row r="521" spans="2:51" s="13" customFormat="1" ht="11.25">
      <c r="B521" s="156"/>
      <c r="D521" s="150" t="s">
        <v>179</v>
      </c>
      <c r="E521" s="157" t="s">
        <v>19</v>
      </c>
      <c r="F521" s="158" t="s">
        <v>2324</v>
      </c>
      <c r="H521" s="159">
        <v>5.138</v>
      </c>
      <c r="I521" s="160"/>
      <c r="L521" s="156"/>
      <c r="M521" s="161"/>
      <c r="T521" s="162"/>
      <c r="AT521" s="157" t="s">
        <v>179</v>
      </c>
      <c r="AU521" s="157" t="s">
        <v>90</v>
      </c>
      <c r="AV521" s="13" t="s">
        <v>90</v>
      </c>
      <c r="AW521" s="13" t="s">
        <v>35</v>
      </c>
      <c r="AX521" s="13" t="s">
        <v>74</v>
      </c>
      <c r="AY521" s="157" t="s">
        <v>167</v>
      </c>
    </row>
    <row r="522" spans="2:51" s="13" customFormat="1" ht="11.25">
      <c r="B522" s="156"/>
      <c r="D522" s="150" t="s">
        <v>179</v>
      </c>
      <c r="E522" s="157" t="s">
        <v>19</v>
      </c>
      <c r="F522" s="158" t="s">
        <v>2325</v>
      </c>
      <c r="H522" s="159">
        <v>2.688</v>
      </c>
      <c r="I522" s="160"/>
      <c r="L522" s="156"/>
      <c r="M522" s="161"/>
      <c r="T522" s="162"/>
      <c r="AT522" s="157" t="s">
        <v>179</v>
      </c>
      <c r="AU522" s="157" t="s">
        <v>90</v>
      </c>
      <c r="AV522" s="13" t="s">
        <v>90</v>
      </c>
      <c r="AW522" s="13" t="s">
        <v>35</v>
      </c>
      <c r="AX522" s="13" t="s">
        <v>74</v>
      </c>
      <c r="AY522" s="157" t="s">
        <v>167</v>
      </c>
    </row>
    <row r="523" spans="2:51" s="13" customFormat="1" ht="11.25">
      <c r="B523" s="156"/>
      <c r="D523" s="150" t="s">
        <v>179</v>
      </c>
      <c r="E523" s="157" t="s">
        <v>19</v>
      </c>
      <c r="F523" s="158" t="s">
        <v>2326</v>
      </c>
      <c r="H523" s="159">
        <v>8.16</v>
      </c>
      <c r="I523" s="160"/>
      <c r="L523" s="156"/>
      <c r="M523" s="161"/>
      <c r="T523" s="162"/>
      <c r="AT523" s="157" t="s">
        <v>179</v>
      </c>
      <c r="AU523" s="157" t="s">
        <v>90</v>
      </c>
      <c r="AV523" s="13" t="s">
        <v>90</v>
      </c>
      <c r="AW523" s="13" t="s">
        <v>35</v>
      </c>
      <c r="AX523" s="13" t="s">
        <v>74</v>
      </c>
      <c r="AY523" s="157" t="s">
        <v>167</v>
      </c>
    </row>
    <row r="524" spans="2:51" s="13" customFormat="1" ht="11.25">
      <c r="B524" s="156"/>
      <c r="D524" s="150" t="s">
        <v>179</v>
      </c>
      <c r="E524" s="157" t="s">
        <v>19</v>
      </c>
      <c r="F524" s="158" t="s">
        <v>2327</v>
      </c>
      <c r="H524" s="159">
        <v>4.31</v>
      </c>
      <c r="I524" s="160"/>
      <c r="L524" s="156"/>
      <c r="M524" s="161"/>
      <c r="T524" s="162"/>
      <c r="AT524" s="157" t="s">
        <v>179</v>
      </c>
      <c r="AU524" s="157" t="s">
        <v>90</v>
      </c>
      <c r="AV524" s="13" t="s">
        <v>90</v>
      </c>
      <c r="AW524" s="13" t="s">
        <v>35</v>
      </c>
      <c r="AX524" s="13" t="s">
        <v>74</v>
      </c>
      <c r="AY524" s="157" t="s">
        <v>167</v>
      </c>
    </row>
    <row r="525" spans="2:51" s="13" customFormat="1" ht="11.25">
      <c r="B525" s="156"/>
      <c r="D525" s="150" t="s">
        <v>179</v>
      </c>
      <c r="E525" s="157" t="s">
        <v>19</v>
      </c>
      <c r="F525" s="158" t="s">
        <v>2328</v>
      </c>
      <c r="H525" s="159">
        <v>17.355</v>
      </c>
      <c r="I525" s="160"/>
      <c r="L525" s="156"/>
      <c r="M525" s="161"/>
      <c r="T525" s="162"/>
      <c r="AT525" s="157" t="s">
        <v>179</v>
      </c>
      <c r="AU525" s="157" t="s">
        <v>90</v>
      </c>
      <c r="AV525" s="13" t="s">
        <v>90</v>
      </c>
      <c r="AW525" s="13" t="s">
        <v>35</v>
      </c>
      <c r="AX525" s="13" t="s">
        <v>74</v>
      </c>
      <c r="AY525" s="157" t="s">
        <v>167</v>
      </c>
    </row>
    <row r="526" spans="2:51" s="12" customFormat="1" ht="11.25">
      <c r="B526" s="149"/>
      <c r="D526" s="150" t="s">
        <v>179</v>
      </c>
      <c r="E526" s="151" t="s">
        <v>19</v>
      </c>
      <c r="F526" s="152" t="s">
        <v>2282</v>
      </c>
      <c r="H526" s="151" t="s">
        <v>19</v>
      </c>
      <c r="I526" s="153"/>
      <c r="L526" s="149"/>
      <c r="M526" s="154"/>
      <c r="T526" s="155"/>
      <c r="AT526" s="151" t="s">
        <v>179</v>
      </c>
      <c r="AU526" s="151" t="s">
        <v>90</v>
      </c>
      <c r="AV526" s="12" t="s">
        <v>82</v>
      </c>
      <c r="AW526" s="12" t="s">
        <v>35</v>
      </c>
      <c r="AX526" s="12" t="s">
        <v>74</v>
      </c>
      <c r="AY526" s="151" t="s">
        <v>167</v>
      </c>
    </row>
    <row r="527" spans="2:51" s="13" customFormat="1" ht="11.25">
      <c r="B527" s="156"/>
      <c r="D527" s="150" t="s">
        <v>179</v>
      </c>
      <c r="E527" s="157" t="s">
        <v>19</v>
      </c>
      <c r="F527" s="158" t="s">
        <v>2329</v>
      </c>
      <c r="H527" s="159">
        <v>2.712</v>
      </c>
      <c r="I527" s="160"/>
      <c r="L527" s="156"/>
      <c r="M527" s="161"/>
      <c r="T527" s="162"/>
      <c r="AT527" s="157" t="s">
        <v>179</v>
      </c>
      <c r="AU527" s="157" t="s">
        <v>90</v>
      </c>
      <c r="AV527" s="13" t="s">
        <v>90</v>
      </c>
      <c r="AW527" s="13" t="s">
        <v>35</v>
      </c>
      <c r="AX527" s="13" t="s">
        <v>74</v>
      </c>
      <c r="AY527" s="157" t="s">
        <v>167</v>
      </c>
    </row>
    <row r="528" spans="2:51" s="13" customFormat="1" ht="11.25">
      <c r="B528" s="156"/>
      <c r="D528" s="150" t="s">
        <v>179</v>
      </c>
      <c r="E528" s="157" t="s">
        <v>19</v>
      </c>
      <c r="F528" s="158" t="s">
        <v>2330</v>
      </c>
      <c r="H528" s="159">
        <v>8.296</v>
      </c>
      <c r="I528" s="160"/>
      <c r="L528" s="156"/>
      <c r="M528" s="161"/>
      <c r="T528" s="162"/>
      <c r="AT528" s="157" t="s">
        <v>179</v>
      </c>
      <c r="AU528" s="157" t="s">
        <v>90</v>
      </c>
      <c r="AV528" s="13" t="s">
        <v>90</v>
      </c>
      <c r="AW528" s="13" t="s">
        <v>35</v>
      </c>
      <c r="AX528" s="13" t="s">
        <v>74</v>
      </c>
      <c r="AY528" s="157" t="s">
        <v>167</v>
      </c>
    </row>
    <row r="529" spans="2:51" s="13" customFormat="1" ht="11.25">
      <c r="B529" s="156"/>
      <c r="D529" s="150" t="s">
        <v>179</v>
      </c>
      <c r="E529" s="157" t="s">
        <v>19</v>
      </c>
      <c r="F529" s="158" t="s">
        <v>2331</v>
      </c>
      <c r="H529" s="159">
        <v>10.02</v>
      </c>
      <c r="I529" s="160"/>
      <c r="L529" s="156"/>
      <c r="M529" s="161"/>
      <c r="T529" s="162"/>
      <c r="AT529" s="157" t="s">
        <v>179</v>
      </c>
      <c r="AU529" s="157" t="s">
        <v>90</v>
      </c>
      <c r="AV529" s="13" t="s">
        <v>90</v>
      </c>
      <c r="AW529" s="13" t="s">
        <v>35</v>
      </c>
      <c r="AX529" s="13" t="s">
        <v>74</v>
      </c>
      <c r="AY529" s="157" t="s">
        <v>167</v>
      </c>
    </row>
    <row r="530" spans="2:51" s="13" customFormat="1" ht="11.25">
      <c r="B530" s="156"/>
      <c r="D530" s="150" t="s">
        <v>179</v>
      </c>
      <c r="E530" s="157" t="s">
        <v>19</v>
      </c>
      <c r="F530" s="158" t="s">
        <v>2332</v>
      </c>
      <c r="H530" s="159">
        <v>52.952</v>
      </c>
      <c r="I530" s="160"/>
      <c r="L530" s="156"/>
      <c r="M530" s="161"/>
      <c r="T530" s="162"/>
      <c r="AT530" s="157" t="s">
        <v>179</v>
      </c>
      <c r="AU530" s="157" t="s">
        <v>90</v>
      </c>
      <c r="AV530" s="13" t="s">
        <v>90</v>
      </c>
      <c r="AW530" s="13" t="s">
        <v>35</v>
      </c>
      <c r="AX530" s="13" t="s">
        <v>74</v>
      </c>
      <c r="AY530" s="157" t="s">
        <v>167</v>
      </c>
    </row>
    <row r="531" spans="2:51" s="12" customFormat="1" ht="11.25">
      <c r="B531" s="149"/>
      <c r="D531" s="150" t="s">
        <v>179</v>
      </c>
      <c r="E531" s="151" t="s">
        <v>19</v>
      </c>
      <c r="F531" s="152" t="s">
        <v>2285</v>
      </c>
      <c r="H531" s="151" t="s">
        <v>19</v>
      </c>
      <c r="I531" s="153"/>
      <c r="L531" s="149"/>
      <c r="M531" s="154"/>
      <c r="T531" s="155"/>
      <c r="AT531" s="151" t="s">
        <v>179</v>
      </c>
      <c r="AU531" s="151" t="s">
        <v>90</v>
      </c>
      <c r="AV531" s="12" t="s">
        <v>82</v>
      </c>
      <c r="AW531" s="12" t="s">
        <v>35</v>
      </c>
      <c r="AX531" s="12" t="s">
        <v>74</v>
      </c>
      <c r="AY531" s="151" t="s">
        <v>167</v>
      </c>
    </row>
    <row r="532" spans="2:51" s="13" customFormat="1" ht="11.25">
      <c r="B532" s="156"/>
      <c r="D532" s="150" t="s">
        <v>179</v>
      </c>
      <c r="E532" s="157" t="s">
        <v>19</v>
      </c>
      <c r="F532" s="158" t="s">
        <v>2327</v>
      </c>
      <c r="H532" s="159">
        <v>4.31</v>
      </c>
      <c r="I532" s="160"/>
      <c r="L532" s="156"/>
      <c r="M532" s="161"/>
      <c r="T532" s="162"/>
      <c r="AT532" s="157" t="s">
        <v>179</v>
      </c>
      <c r="AU532" s="157" t="s">
        <v>90</v>
      </c>
      <c r="AV532" s="13" t="s">
        <v>90</v>
      </c>
      <c r="AW532" s="13" t="s">
        <v>35</v>
      </c>
      <c r="AX532" s="13" t="s">
        <v>74</v>
      </c>
      <c r="AY532" s="157" t="s">
        <v>167</v>
      </c>
    </row>
    <row r="533" spans="2:51" s="13" customFormat="1" ht="11.25">
      <c r="B533" s="156"/>
      <c r="D533" s="150" t="s">
        <v>179</v>
      </c>
      <c r="E533" s="157" t="s">
        <v>19</v>
      </c>
      <c r="F533" s="158" t="s">
        <v>2328</v>
      </c>
      <c r="H533" s="159">
        <v>17.355</v>
      </c>
      <c r="I533" s="160"/>
      <c r="L533" s="156"/>
      <c r="M533" s="161"/>
      <c r="T533" s="162"/>
      <c r="AT533" s="157" t="s">
        <v>179</v>
      </c>
      <c r="AU533" s="157" t="s">
        <v>90</v>
      </c>
      <c r="AV533" s="13" t="s">
        <v>90</v>
      </c>
      <c r="AW533" s="13" t="s">
        <v>35</v>
      </c>
      <c r="AX533" s="13" t="s">
        <v>74</v>
      </c>
      <c r="AY533" s="157" t="s">
        <v>167</v>
      </c>
    </row>
    <row r="534" spans="2:51" s="13" customFormat="1" ht="11.25">
      <c r="B534" s="156"/>
      <c r="D534" s="150" t="s">
        <v>179</v>
      </c>
      <c r="E534" s="157" t="s">
        <v>19</v>
      </c>
      <c r="F534" s="158" t="s">
        <v>2325</v>
      </c>
      <c r="H534" s="159">
        <v>2.688</v>
      </c>
      <c r="I534" s="160"/>
      <c r="L534" s="156"/>
      <c r="M534" s="161"/>
      <c r="T534" s="162"/>
      <c r="AT534" s="157" t="s">
        <v>179</v>
      </c>
      <c r="AU534" s="157" t="s">
        <v>90</v>
      </c>
      <c r="AV534" s="13" t="s">
        <v>90</v>
      </c>
      <c r="AW534" s="13" t="s">
        <v>35</v>
      </c>
      <c r="AX534" s="13" t="s">
        <v>74</v>
      </c>
      <c r="AY534" s="157" t="s">
        <v>167</v>
      </c>
    </row>
    <row r="535" spans="2:51" s="13" customFormat="1" ht="11.25">
      <c r="B535" s="156"/>
      <c r="D535" s="150" t="s">
        <v>179</v>
      </c>
      <c r="E535" s="157" t="s">
        <v>19</v>
      </c>
      <c r="F535" s="158" t="s">
        <v>2326</v>
      </c>
      <c r="H535" s="159">
        <v>8.16</v>
      </c>
      <c r="I535" s="160"/>
      <c r="L535" s="156"/>
      <c r="M535" s="161"/>
      <c r="T535" s="162"/>
      <c r="AT535" s="157" t="s">
        <v>179</v>
      </c>
      <c r="AU535" s="157" t="s">
        <v>90</v>
      </c>
      <c r="AV535" s="13" t="s">
        <v>90</v>
      </c>
      <c r="AW535" s="13" t="s">
        <v>35</v>
      </c>
      <c r="AX535" s="13" t="s">
        <v>74</v>
      </c>
      <c r="AY535" s="157" t="s">
        <v>167</v>
      </c>
    </row>
    <row r="536" spans="2:51" s="13" customFormat="1" ht="11.25">
      <c r="B536" s="156"/>
      <c r="D536" s="150" t="s">
        <v>179</v>
      </c>
      <c r="E536" s="157" t="s">
        <v>19</v>
      </c>
      <c r="F536" s="158" t="s">
        <v>2323</v>
      </c>
      <c r="H536" s="159">
        <v>2.256</v>
      </c>
      <c r="I536" s="160"/>
      <c r="L536" s="156"/>
      <c r="M536" s="161"/>
      <c r="T536" s="162"/>
      <c r="AT536" s="157" t="s">
        <v>179</v>
      </c>
      <c r="AU536" s="157" t="s">
        <v>90</v>
      </c>
      <c r="AV536" s="13" t="s">
        <v>90</v>
      </c>
      <c r="AW536" s="13" t="s">
        <v>35</v>
      </c>
      <c r="AX536" s="13" t="s">
        <v>74</v>
      </c>
      <c r="AY536" s="157" t="s">
        <v>167</v>
      </c>
    </row>
    <row r="537" spans="2:51" s="13" customFormat="1" ht="11.25">
      <c r="B537" s="156"/>
      <c r="D537" s="150" t="s">
        <v>179</v>
      </c>
      <c r="E537" s="157" t="s">
        <v>19</v>
      </c>
      <c r="F537" s="158" t="s">
        <v>2324</v>
      </c>
      <c r="H537" s="159">
        <v>5.138</v>
      </c>
      <c r="I537" s="160"/>
      <c r="L537" s="156"/>
      <c r="M537" s="161"/>
      <c r="T537" s="162"/>
      <c r="AT537" s="157" t="s">
        <v>179</v>
      </c>
      <c r="AU537" s="157" t="s">
        <v>90</v>
      </c>
      <c r="AV537" s="13" t="s">
        <v>90</v>
      </c>
      <c r="AW537" s="13" t="s">
        <v>35</v>
      </c>
      <c r="AX537" s="13" t="s">
        <v>74</v>
      </c>
      <c r="AY537" s="157" t="s">
        <v>167</v>
      </c>
    </row>
    <row r="538" spans="2:51" s="14" customFormat="1" ht="11.25">
      <c r="B538" s="163"/>
      <c r="D538" s="150" t="s">
        <v>179</v>
      </c>
      <c r="E538" s="164" t="s">
        <v>19</v>
      </c>
      <c r="F538" s="165" t="s">
        <v>200</v>
      </c>
      <c r="H538" s="166">
        <v>153.794</v>
      </c>
      <c r="I538" s="167"/>
      <c r="L538" s="163"/>
      <c r="M538" s="168"/>
      <c r="T538" s="169"/>
      <c r="AT538" s="164" t="s">
        <v>179</v>
      </c>
      <c r="AU538" s="164" t="s">
        <v>90</v>
      </c>
      <c r="AV538" s="14" t="s">
        <v>175</v>
      </c>
      <c r="AW538" s="14" t="s">
        <v>35</v>
      </c>
      <c r="AX538" s="14" t="s">
        <v>82</v>
      </c>
      <c r="AY538" s="164" t="s">
        <v>167</v>
      </c>
    </row>
    <row r="539" spans="2:65" s="1" customFormat="1" ht="24.2" customHeight="1">
      <c r="B539" s="33"/>
      <c r="C539" s="132" t="s">
        <v>803</v>
      </c>
      <c r="D539" s="132" t="s">
        <v>170</v>
      </c>
      <c r="E539" s="133" t="s">
        <v>2333</v>
      </c>
      <c r="F539" s="134" t="s">
        <v>2334</v>
      </c>
      <c r="G539" s="135" t="s">
        <v>173</v>
      </c>
      <c r="H539" s="136">
        <v>153.794</v>
      </c>
      <c r="I539" s="137"/>
      <c r="J539" s="138">
        <f>ROUND(I539*H539,2)</f>
        <v>0</v>
      </c>
      <c r="K539" s="134" t="s">
        <v>174</v>
      </c>
      <c r="L539" s="33"/>
      <c r="M539" s="139" t="s">
        <v>19</v>
      </c>
      <c r="N539" s="140" t="s">
        <v>46</v>
      </c>
      <c r="P539" s="141">
        <f>O539*H539</f>
        <v>0</v>
      </c>
      <c r="Q539" s="141">
        <v>0</v>
      </c>
      <c r="R539" s="141">
        <f>Q539*H539</f>
        <v>0</v>
      </c>
      <c r="S539" s="141">
        <v>0</v>
      </c>
      <c r="T539" s="142">
        <f>S539*H539</f>
        <v>0</v>
      </c>
      <c r="AR539" s="143" t="s">
        <v>175</v>
      </c>
      <c r="AT539" s="143" t="s">
        <v>170</v>
      </c>
      <c r="AU539" s="143" t="s">
        <v>90</v>
      </c>
      <c r="AY539" s="18" t="s">
        <v>167</v>
      </c>
      <c r="BE539" s="144">
        <f>IF(N539="základní",J539,0)</f>
        <v>0</v>
      </c>
      <c r="BF539" s="144">
        <f>IF(N539="snížená",J539,0)</f>
        <v>0</v>
      </c>
      <c r="BG539" s="144">
        <f>IF(N539="zákl. přenesená",J539,0)</f>
        <v>0</v>
      </c>
      <c r="BH539" s="144">
        <f>IF(N539="sníž. přenesená",J539,0)</f>
        <v>0</v>
      </c>
      <c r="BI539" s="144">
        <f>IF(N539="nulová",J539,0)</f>
        <v>0</v>
      </c>
      <c r="BJ539" s="18" t="s">
        <v>90</v>
      </c>
      <c r="BK539" s="144">
        <f>ROUND(I539*H539,2)</f>
        <v>0</v>
      </c>
      <c r="BL539" s="18" t="s">
        <v>175</v>
      </c>
      <c r="BM539" s="143" t="s">
        <v>2335</v>
      </c>
    </row>
    <row r="540" spans="2:47" s="1" customFormat="1" ht="11.25">
      <c r="B540" s="33"/>
      <c r="D540" s="145" t="s">
        <v>177</v>
      </c>
      <c r="F540" s="146" t="s">
        <v>2336</v>
      </c>
      <c r="I540" s="147"/>
      <c r="L540" s="33"/>
      <c r="M540" s="148"/>
      <c r="T540" s="54"/>
      <c r="AT540" s="18" t="s">
        <v>177</v>
      </c>
      <c r="AU540" s="18" t="s">
        <v>90</v>
      </c>
    </row>
    <row r="541" spans="2:65" s="1" customFormat="1" ht="24.2" customHeight="1">
      <c r="B541" s="33"/>
      <c r="C541" s="132" t="s">
        <v>808</v>
      </c>
      <c r="D541" s="132" t="s">
        <v>170</v>
      </c>
      <c r="E541" s="133" t="s">
        <v>2337</v>
      </c>
      <c r="F541" s="134" t="s">
        <v>2338</v>
      </c>
      <c r="G541" s="135" t="s">
        <v>173</v>
      </c>
      <c r="H541" s="136">
        <v>64.798</v>
      </c>
      <c r="I541" s="137"/>
      <c r="J541" s="138">
        <f>ROUND(I541*H541,2)</f>
        <v>0</v>
      </c>
      <c r="K541" s="134" t="s">
        <v>174</v>
      </c>
      <c r="L541" s="33"/>
      <c r="M541" s="139" t="s">
        <v>19</v>
      </c>
      <c r="N541" s="140" t="s">
        <v>46</v>
      </c>
      <c r="P541" s="141">
        <f>O541*H541</f>
        <v>0</v>
      </c>
      <c r="Q541" s="141">
        <v>0.00081</v>
      </c>
      <c r="R541" s="141">
        <f>Q541*H541</f>
        <v>0.05248638</v>
      </c>
      <c r="S541" s="141">
        <v>0</v>
      </c>
      <c r="T541" s="142">
        <f>S541*H541</f>
        <v>0</v>
      </c>
      <c r="AR541" s="143" t="s">
        <v>175</v>
      </c>
      <c r="AT541" s="143" t="s">
        <v>170</v>
      </c>
      <c r="AU541" s="143" t="s">
        <v>90</v>
      </c>
      <c r="AY541" s="18" t="s">
        <v>167</v>
      </c>
      <c r="BE541" s="144">
        <f>IF(N541="základní",J541,0)</f>
        <v>0</v>
      </c>
      <c r="BF541" s="144">
        <f>IF(N541="snížená",J541,0)</f>
        <v>0</v>
      </c>
      <c r="BG541" s="144">
        <f>IF(N541="zákl. přenesená",J541,0)</f>
        <v>0</v>
      </c>
      <c r="BH541" s="144">
        <f>IF(N541="sníž. přenesená",J541,0)</f>
        <v>0</v>
      </c>
      <c r="BI541" s="144">
        <f>IF(N541="nulová",J541,0)</f>
        <v>0</v>
      </c>
      <c r="BJ541" s="18" t="s">
        <v>90</v>
      </c>
      <c r="BK541" s="144">
        <f>ROUND(I541*H541,2)</f>
        <v>0</v>
      </c>
      <c r="BL541" s="18" t="s">
        <v>175</v>
      </c>
      <c r="BM541" s="143" t="s">
        <v>2339</v>
      </c>
    </row>
    <row r="542" spans="2:47" s="1" customFormat="1" ht="11.25">
      <c r="B542" s="33"/>
      <c r="D542" s="145" t="s">
        <v>177</v>
      </c>
      <c r="F542" s="146" t="s">
        <v>2340</v>
      </c>
      <c r="I542" s="147"/>
      <c r="L542" s="33"/>
      <c r="M542" s="148"/>
      <c r="T542" s="54"/>
      <c r="AT542" s="18" t="s">
        <v>177</v>
      </c>
      <c r="AU542" s="18" t="s">
        <v>90</v>
      </c>
    </row>
    <row r="543" spans="2:51" s="12" customFormat="1" ht="11.25">
      <c r="B543" s="149"/>
      <c r="D543" s="150" t="s">
        <v>179</v>
      </c>
      <c r="E543" s="151" t="s">
        <v>19</v>
      </c>
      <c r="F543" s="152" t="s">
        <v>2275</v>
      </c>
      <c r="H543" s="151" t="s">
        <v>19</v>
      </c>
      <c r="I543" s="153"/>
      <c r="L543" s="149"/>
      <c r="M543" s="154"/>
      <c r="T543" s="155"/>
      <c r="AT543" s="151" t="s">
        <v>179</v>
      </c>
      <c r="AU543" s="151" t="s">
        <v>90</v>
      </c>
      <c r="AV543" s="12" t="s">
        <v>82</v>
      </c>
      <c r="AW543" s="12" t="s">
        <v>35</v>
      </c>
      <c r="AX543" s="12" t="s">
        <v>74</v>
      </c>
      <c r="AY543" s="151" t="s">
        <v>167</v>
      </c>
    </row>
    <row r="544" spans="2:51" s="12" customFormat="1" ht="11.25">
      <c r="B544" s="149"/>
      <c r="D544" s="150" t="s">
        <v>179</v>
      </c>
      <c r="E544" s="151" t="s">
        <v>19</v>
      </c>
      <c r="F544" s="152" t="s">
        <v>2291</v>
      </c>
      <c r="H544" s="151" t="s">
        <v>19</v>
      </c>
      <c r="I544" s="153"/>
      <c r="L544" s="149"/>
      <c r="M544" s="154"/>
      <c r="T544" s="155"/>
      <c r="AT544" s="151" t="s">
        <v>179</v>
      </c>
      <c r="AU544" s="151" t="s">
        <v>90</v>
      </c>
      <c r="AV544" s="12" t="s">
        <v>82</v>
      </c>
      <c r="AW544" s="12" t="s">
        <v>35</v>
      </c>
      <c r="AX544" s="12" t="s">
        <v>74</v>
      </c>
      <c r="AY544" s="151" t="s">
        <v>167</v>
      </c>
    </row>
    <row r="545" spans="2:51" s="13" customFormat="1" ht="11.25">
      <c r="B545" s="156"/>
      <c r="D545" s="150" t="s">
        <v>179</v>
      </c>
      <c r="E545" s="157" t="s">
        <v>19</v>
      </c>
      <c r="F545" s="158" t="s">
        <v>2310</v>
      </c>
      <c r="H545" s="159">
        <v>32.399</v>
      </c>
      <c r="I545" s="160"/>
      <c r="L545" s="156"/>
      <c r="M545" s="161"/>
      <c r="T545" s="162"/>
      <c r="AT545" s="157" t="s">
        <v>179</v>
      </c>
      <c r="AU545" s="157" t="s">
        <v>90</v>
      </c>
      <c r="AV545" s="13" t="s">
        <v>90</v>
      </c>
      <c r="AW545" s="13" t="s">
        <v>35</v>
      </c>
      <c r="AX545" s="13" t="s">
        <v>74</v>
      </c>
      <c r="AY545" s="157" t="s">
        <v>167</v>
      </c>
    </row>
    <row r="546" spans="2:51" s="12" customFormat="1" ht="11.25">
      <c r="B546" s="149"/>
      <c r="D546" s="150" t="s">
        <v>179</v>
      </c>
      <c r="E546" s="151" t="s">
        <v>19</v>
      </c>
      <c r="F546" s="152" t="s">
        <v>2293</v>
      </c>
      <c r="H546" s="151" t="s">
        <v>19</v>
      </c>
      <c r="I546" s="153"/>
      <c r="L546" s="149"/>
      <c r="M546" s="154"/>
      <c r="T546" s="155"/>
      <c r="AT546" s="151" t="s">
        <v>179</v>
      </c>
      <c r="AU546" s="151" t="s">
        <v>90</v>
      </c>
      <c r="AV546" s="12" t="s">
        <v>82</v>
      </c>
      <c r="AW546" s="12" t="s">
        <v>35</v>
      </c>
      <c r="AX546" s="12" t="s">
        <v>74</v>
      </c>
      <c r="AY546" s="151" t="s">
        <v>167</v>
      </c>
    </row>
    <row r="547" spans="2:51" s="12" customFormat="1" ht="11.25">
      <c r="B547" s="149"/>
      <c r="D547" s="150" t="s">
        <v>179</v>
      </c>
      <c r="E547" s="151" t="s">
        <v>19</v>
      </c>
      <c r="F547" s="152" t="s">
        <v>2291</v>
      </c>
      <c r="H547" s="151" t="s">
        <v>19</v>
      </c>
      <c r="I547" s="153"/>
      <c r="L547" s="149"/>
      <c r="M547" s="154"/>
      <c r="T547" s="155"/>
      <c r="AT547" s="151" t="s">
        <v>179</v>
      </c>
      <c r="AU547" s="151" t="s">
        <v>90</v>
      </c>
      <c r="AV547" s="12" t="s">
        <v>82</v>
      </c>
      <c r="AW547" s="12" t="s">
        <v>35</v>
      </c>
      <c r="AX547" s="12" t="s">
        <v>74</v>
      </c>
      <c r="AY547" s="151" t="s">
        <v>167</v>
      </c>
    </row>
    <row r="548" spans="2:51" s="13" customFormat="1" ht="11.25">
      <c r="B548" s="156"/>
      <c r="D548" s="150" t="s">
        <v>179</v>
      </c>
      <c r="E548" s="157" t="s">
        <v>19</v>
      </c>
      <c r="F548" s="158" t="s">
        <v>2310</v>
      </c>
      <c r="H548" s="159">
        <v>32.399</v>
      </c>
      <c r="I548" s="160"/>
      <c r="L548" s="156"/>
      <c r="M548" s="161"/>
      <c r="T548" s="162"/>
      <c r="AT548" s="157" t="s">
        <v>179</v>
      </c>
      <c r="AU548" s="157" t="s">
        <v>90</v>
      </c>
      <c r="AV548" s="13" t="s">
        <v>90</v>
      </c>
      <c r="AW548" s="13" t="s">
        <v>35</v>
      </c>
      <c r="AX548" s="13" t="s">
        <v>74</v>
      </c>
      <c r="AY548" s="157" t="s">
        <v>167</v>
      </c>
    </row>
    <row r="549" spans="2:51" s="14" customFormat="1" ht="11.25">
      <c r="B549" s="163"/>
      <c r="D549" s="150" t="s">
        <v>179</v>
      </c>
      <c r="E549" s="164" t="s">
        <v>19</v>
      </c>
      <c r="F549" s="165" t="s">
        <v>200</v>
      </c>
      <c r="H549" s="166">
        <v>64.798</v>
      </c>
      <c r="I549" s="167"/>
      <c r="L549" s="163"/>
      <c r="M549" s="168"/>
      <c r="T549" s="169"/>
      <c r="AT549" s="164" t="s">
        <v>179</v>
      </c>
      <c r="AU549" s="164" t="s">
        <v>90</v>
      </c>
      <c r="AV549" s="14" t="s">
        <v>175</v>
      </c>
      <c r="AW549" s="14" t="s">
        <v>35</v>
      </c>
      <c r="AX549" s="14" t="s">
        <v>82</v>
      </c>
      <c r="AY549" s="164" t="s">
        <v>167</v>
      </c>
    </row>
    <row r="550" spans="2:65" s="1" customFormat="1" ht="24.2" customHeight="1">
      <c r="B550" s="33"/>
      <c r="C550" s="132" t="s">
        <v>812</v>
      </c>
      <c r="D550" s="132" t="s">
        <v>170</v>
      </c>
      <c r="E550" s="133" t="s">
        <v>2341</v>
      </c>
      <c r="F550" s="134" t="s">
        <v>2342</v>
      </c>
      <c r="G550" s="135" t="s">
        <v>173</v>
      </c>
      <c r="H550" s="136">
        <v>64.798</v>
      </c>
      <c r="I550" s="137"/>
      <c r="J550" s="138">
        <f>ROUND(I550*H550,2)</f>
        <v>0</v>
      </c>
      <c r="K550" s="134" t="s">
        <v>174</v>
      </c>
      <c r="L550" s="33"/>
      <c r="M550" s="139" t="s">
        <v>19</v>
      </c>
      <c r="N550" s="140" t="s">
        <v>46</v>
      </c>
      <c r="P550" s="141">
        <f>O550*H550</f>
        <v>0</v>
      </c>
      <c r="Q550" s="141">
        <v>0</v>
      </c>
      <c r="R550" s="141">
        <f>Q550*H550</f>
        <v>0</v>
      </c>
      <c r="S550" s="141">
        <v>0</v>
      </c>
      <c r="T550" s="142">
        <f>S550*H550</f>
        <v>0</v>
      </c>
      <c r="AR550" s="143" t="s">
        <v>175</v>
      </c>
      <c r="AT550" s="143" t="s">
        <v>170</v>
      </c>
      <c r="AU550" s="143" t="s">
        <v>90</v>
      </c>
      <c r="AY550" s="18" t="s">
        <v>167</v>
      </c>
      <c r="BE550" s="144">
        <f>IF(N550="základní",J550,0)</f>
        <v>0</v>
      </c>
      <c r="BF550" s="144">
        <f>IF(N550="snížená",J550,0)</f>
        <v>0</v>
      </c>
      <c r="BG550" s="144">
        <f>IF(N550="zákl. přenesená",J550,0)</f>
        <v>0</v>
      </c>
      <c r="BH550" s="144">
        <f>IF(N550="sníž. přenesená",J550,0)</f>
        <v>0</v>
      </c>
      <c r="BI550" s="144">
        <f>IF(N550="nulová",J550,0)</f>
        <v>0</v>
      </c>
      <c r="BJ550" s="18" t="s">
        <v>90</v>
      </c>
      <c r="BK550" s="144">
        <f>ROUND(I550*H550,2)</f>
        <v>0</v>
      </c>
      <c r="BL550" s="18" t="s">
        <v>175</v>
      </c>
      <c r="BM550" s="143" t="s">
        <v>2343</v>
      </c>
    </row>
    <row r="551" spans="2:47" s="1" customFormat="1" ht="11.25">
      <c r="B551" s="33"/>
      <c r="D551" s="145" t="s">
        <v>177</v>
      </c>
      <c r="F551" s="146" t="s">
        <v>2344</v>
      </c>
      <c r="I551" s="147"/>
      <c r="L551" s="33"/>
      <c r="M551" s="148"/>
      <c r="T551" s="54"/>
      <c r="AT551" s="18" t="s">
        <v>177</v>
      </c>
      <c r="AU551" s="18" t="s">
        <v>90</v>
      </c>
    </row>
    <row r="552" spans="2:65" s="1" customFormat="1" ht="24.2" customHeight="1">
      <c r="B552" s="33"/>
      <c r="C552" s="132" t="s">
        <v>817</v>
      </c>
      <c r="D552" s="132" t="s">
        <v>170</v>
      </c>
      <c r="E552" s="133" t="s">
        <v>2345</v>
      </c>
      <c r="F552" s="134" t="s">
        <v>2346</v>
      </c>
      <c r="G552" s="135" t="s">
        <v>173</v>
      </c>
      <c r="H552" s="136">
        <v>72.535</v>
      </c>
      <c r="I552" s="137"/>
      <c r="J552" s="138">
        <f>ROUND(I552*H552,2)</f>
        <v>0</v>
      </c>
      <c r="K552" s="134" t="s">
        <v>174</v>
      </c>
      <c r="L552" s="33"/>
      <c r="M552" s="139" t="s">
        <v>19</v>
      </c>
      <c r="N552" s="140" t="s">
        <v>46</v>
      </c>
      <c r="P552" s="141">
        <f>O552*H552</f>
        <v>0</v>
      </c>
      <c r="Q552" s="141">
        <v>0.00088</v>
      </c>
      <c r="R552" s="141">
        <f>Q552*H552</f>
        <v>0.0638308</v>
      </c>
      <c r="S552" s="141">
        <v>0</v>
      </c>
      <c r="T552" s="142">
        <f>S552*H552</f>
        <v>0</v>
      </c>
      <c r="AR552" s="143" t="s">
        <v>175</v>
      </c>
      <c r="AT552" s="143" t="s">
        <v>170</v>
      </c>
      <c r="AU552" s="143" t="s">
        <v>90</v>
      </c>
      <c r="AY552" s="18" t="s">
        <v>167</v>
      </c>
      <c r="BE552" s="144">
        <f>IF(N552="základní",J552,0)</f>
        <v>0</v>
      </c>
      <c r="BF552" s="144">
        <f>IF(N552="snížená",J552,0)</f>
        <v>0</v>
      </c>
      <c r="BG552" s="144">
        <f>IF(N552="zákl. přenesená",J552,0)</f>
        <v>0</v>
      </c>
      <c r="BH552" s="144">
        <f>IF(N552="sníž. přenesená",J552,0)</f>
        <v>0</v>
      </c>
      <c r="BI552" s="144">
        <f>IF(N552="nulová",J552,0)</f>
        <v>0</v>
      </c>
      <c r="BJ552" s="18" t="s">
        <v>90</v>
      </c>
      <c r="BK552" s="144">
        <f>ROUND(I552*H552,2)</f>
        <v>0</v>
      </c>
      <c r="BL552" s="18" t="s">
        <v>175</v>
      </c>
      <c r="BM552" s="143" t="s">
        <v>2347</v>
      </c>
    </row>
    <row r="553" spans="2:47" s="1" customFormat="1" ht="11.25">
      <c r="B553" s="33"/>
      <c r="D553" s="145" t="s">
        <v>177</v>
      </c>
      <c r="F553" s="146" t="s">
        <v>2348</v>
      </c>
      <c r="I553" s="147"/>
      <c r="L553" s="33"/>
      <c r="M553" s="148"/>
      <c r="T553" s="54"/>
      <c r="AT553" s="18" t="s">
        <v>177</v>
      </c>
      <c r="AU553" s="18" t="s">
        <v>90</v>
      </c>
    </row>
    <row r="554" spans="2:51" s="12" customFormat="1" ht="11.25">
      <c r="B554" s="149"/>
      <c r="D554" s="150" t="s">
        <v>179</v>
      </c>
      <c r="E554" s="151" t="s">
        <v>19</v>
      </c>
      <c r="F554" s="152" t="s">
        <v>2275</v>
      </c>
      <c r="H554" s="151" t="s">
        <v>19</v>
      </c>
      <c r="I554" s="153"/>
      <c r="L554" s="149"/>
      <c r="M554" s="154"/>
      <c r="T554" s="155"/>
      <c r="AT554" s="151" t="s">
        <v>179</v>
      </c>
      <c r="AU554" s="151" t="s">
        <v>90</v>
      </c>
      <c r="AV554" s="12" t="s">
        <v>82</v>
      </c>
      <c r="AW554" s="12" t="s">
        <v>35</v>
      </c>
      <c r="AX554" s="12" t="s">
        <v>74</v>
      </c>
      <c r="AY554" s="151" t="s">
        <v>167</v>
      </c>
    </row>
    <row r="555" spans="2:51" s="12" customFormat="1" ht="11.25">
      <c r="B555" s="149"/>
      <c r="D555" s="150" t="s">
        <v>179</v>
      </c>
      <c r="E555" s="151" t="s">
        <v>19</v>
      </c>
      <c r="F555" s="152" t="s">
        <v>2280</v>
      </c>
      <c r="H555" s="151" t="s">
        <v>19</v>
      </c>
      <c r="I555" s="153"/>
      <c r="L555" s="149"/>
      <c r="M555" s="154"/>
      <c r="T555" s="155"/>
      <c r="AT555" s="151" t="s">
        <v>179</v>
      </c>
      <c r="AU555" s="151" t="s">
        <v>90</v>
      </c>
      <c r="AV555" s="12" t="s">
        <v>82</v>
      </c>
      <c r="AW555" s="12" t="s">
        <v>35</v>
      </c>
      <c r="AX555" s="12" t="s">
        <v>74</v>
      </c>
      <c r="AY555" s="151" t="s">
        <v>167</v>
      </c>
    </row>
    <row r="556" spans="2:51" s="13" customFormat="1" ht="11.25">
      <c r="B556" s="156"/>
      <c r="D556" s="150" t="s">
        <v>179</v>
      </c>
      <c r="E556" s="157" t="s">
        <v>19</v>
      </c>
      <c r="F556" s="158" t="s">
        <v>2302</v>
      </c>
      <c r="H556" s="159">
        <v>8.968</v>
      </c>
      <c r="I556" s="160"/>
      <c r="L556" s="156"/>
      <c r="M556" s="161"/>
      <c r="T556" s="162"/>
      <c r="AT556" s="157" t="s">
        <v>179</v>
      </c>
      <c r="AU556" s="157" t="s">
        <v>90</v>
      </c>
      <c r="AV556" s="13" t="s">
        <v>90</v>
      </c>
      <c r="AW556" s="13" t="s">
        <v>35</v>
      </c>
      <c r="AX556" s="13" t="s">
        <v>74</v>
      </c>
      <c r="AY556" s="157" t="s">
        <v>167</v>
      </c>
    </row>
    <row r="557" spans="2:51" s="12" customFormat="1" ht="11.25">
      <c r="B557" s="149"/>
      <c r="D557" s="150" t="s">
        <v>179</v>
      </c>
      <c r="E557" s="151" t="s">
        <v>19</v>
      </c>
      <c r="F557" s="152" t="s">
        <v>2286</v>
      </c>
      <c r="H557" s="151" t="s">
        <v>19</v>
      </c>
      <c r="I557" s="153"/>
      <c r="L557" s="149"/>
      <c r="M557" s="154"/>
      <c r="T557" s="155"/>
      <c r="AT557" s="151" t="s">
        <v>179</v>
      </c>
      <c r="AU557" s="151" t="s">
        <v>90</v>
      </c>
      <c r="AV557" s="12" t="s">
        <v>82</v>
      </c>
      <c r="AW557" s="12" t="s">
        <v>35</v>
      </c>
      <c r="AX557" s="12" t="s">
        <v>74</v>
      </c>
      <c r="AY557" s="151" t="s">
        <v>167</v>
      </c>
    </row>
    <row r="558" spans="2:51" s="13" customFormat="1" ht="11.25">
      <c r="B558" s="156"/>
      <c r="D558" s="150" t="s">
        <v>179</v>
      </c>
      <c r="E558" s="157" t="s">
        <v>19</v>
      </c>
      <c r="F558" s="158" t="s">
        <v>2304</v>
      </c>
      <c r="H558" s="159">
        <v>15.236</v>
      </c>
      <c r="I558" s="160"/>
      <c r="L558" s="156"/>
      <c r="M558" s="161"/>
      <c r="T558" s="162"/>
      <c r="AT558" s="157" t="s">
        <v>179</v>
      </c>
      <c r="AU558" s="157" t="s">
        <v>90</v>
      </c>
      <c r="AV558" s="13" t="s">
        <v>90</v>
      </c>
      <c r="AW558" s="13" t="s">
        <v>35</v>
      </c>
      <c r="AX558" s="13" t="s">
        <v>74</v>
      </c>
      <c r="AY558" s="157" t="s">
        <v>167</v>
      </c>
    </row>
    <row r="559" spans="2:51" s="13" customFormat="1" ht="11.25">
      <c r="B559" s="156"/>
      <c r="D559" s="150" t="s">
        <v>179</v>
      </c>
      <c r="E559" s="157" t="s">
        <v>19</v>
      </c>
      <c r="F559" s="158" t="s">
        <v>2306</v>
      </c>
      <c r="H559" s="159">
        <v>15.027</v>
      </c>
      <c r="I559" s="160"/>
      <c r="L559" s="156"/>
      <c r="M559" s="161"/>
      <c r="T559" s="162"/>
      <c r="AT559" s="157" t="s">
        <v>179</v>
      </c>
      <c r="AU559" s="157" t="s">
        <v>90</v>
      </c>
      <c r="AV559" s="13" t="s">
        <v>90</v>
      </c>
      <c r="AW559" s="13" t="s">
        <v>35</v>
      </c>
      <c r="AX559" s="13" t="s">
        <v>74</v>
      </c>
      <c r="AY559" s="157" t="s">
        <v>167</v>
      </c>
    </row>
    <row r="560" spans="2:51" s="12" customFormat="1" ht="11.25">
      <c r="B560" s="149"/>
      <c r="D560" s="150" t="s">
        <v>179</v>
      </c>
      <c r="E560" s="151" t="s">
        <v>19</v>
      </c>
      <c r="F560" s="152" t="s">
        <v>2289</v>
      </c>
      <c r="H560" s="151" t="s">
        <v>19</v>
      </c>
      <c r="I560" s="153"/>
      <c r="L560" s="149"/>
      <c r="M560" s="154"/>
      <c r="T560" s="155"/>
      <c r="AT560" s="151" t="s">
        <v>179</v>
      </c>
      <c r="AU560" s="151" t="s">
        <v>90</v>
      </c>
      <c r="AV560" s="12" t="s">
        <v>82</v>
      </c>
      <c r="AW560" s="12" t="s">
        <v>35</v>
      </c>
      <c r="AX560" s="12" t="s">
        <v>74</v>
      </c>
      <c r="AY560" s="151" t="s">
        <v>167</v>
      </c>
    </row>
    <row r="561" spans="2:51" s="13" customFormat="1" ht="11.25">
      <c r="B561" s="156"/>
      <c r="D561" s="150" t="s">
        <v>179</v>
      </c>
      <c r="E561" s="157" t="s">
        <v>19</v>
      </c>
      <c r="F561" s="158" t="s">
        <v>2308</v>
      </c>
      <c r="H561" s="159">
        <v>15.714</v>
      </c>
      <c r="I561" s="160"/>
      <c r="L561" s="156"/>
      <c r="M561" s="161"/>
      <c r="T561" s="162"/>
      <c r="AT561" s="157" t="s">
        <v>179</v>
      </c>
      <c r="AU561" s="157" t="s">
        <v>90</v>
      </c>
      <c r="AV561" s="13" t="s">
        <v>90</v>
      </c>
      <c r="AW561" s="13" t="s">
        <v>35</v>
      </c>
      <c r="AX561" s="13" t="s">
        <v>74</v>
      </c>
      <c r="AY561" s="157" t="s">
        <v>167</v>
      </c>
    </row>
    <row r="562" spans="2:51" s="12" customFormat="1" ht="11.25">
      <c r="B562" s="149"/>
      <c r="D562" s="150" t="s">
        <v>179</v>
      </c>
      <c r="E562" s="151" t="s">
        <v>19</v>
      </c>
      <c r="F562" s="152" t="s">
        <v>2293</v>
      </c>
      <c r="H562" s="151" t="s">
        <v>19</v>
      </c>
      <c r="I562" s="153"/>
      <c r="L562" s="149"/>
      <c r="M562" s="154"/>
      <c r="T562" s="155"/>
      <c r="AT562" s="151" t="s">
        <v>179</v>
      </c>
      <c r="AU562" s="151" t="s">
        <v>90</v>
      </c>
      <c r="AV562" s="12" t="s">
        <v>82</v>
      </c>
      <c r="AW562" s="12" t="s">
        <v>35</v>
      </c>
      <c r="AX562" s="12" t="s">
        <v>74</v>
      </c>
      <c r="AY562" s="151" t="s">
        <v>167</v>
      </c>
    </row>
    <row r="563" spans="2:51" s="12" customFormat="1" ht="11.25">
      <c r="B563" s="149"/>
      <c r="D563" s="150" t="s">
        <v>179</v>
      </c>
      <c r="E563" s="151" t="s">
        <v>19</v>
      </c>
      <c r="F563" s="152" t="s">
        <v>2294</v>
      </c>
      <c r="H563" s="151" t="s">
        <v>19</v>
      </c>
      <c r="I563" s="153"/>
      <c r="L563" s="149"/>
      <c r="M563" s="154"/>
      <c r="T563" s="155"/>
      <c r="AT563" s="151" t="s">
        <v>179</v>
      </c>
      <c r="AU563" s="151" t="s">
        <v>90</v>
      </c>
      <c r="AV563" s="12" t="s">
        <v>82</v>
      </c>
      <c r="AW563" s="12" t="s">
        <v>35</v>
      </c>
      <c r="AX563" s="12" t="s">
        <v>74</v>
      </c>
      <c r="AY563" s="151" t="s">
        <v>167</v>
      </c>
    </row>
    <row r="564" spans="2:51" s="13" customFormat="1" ht="11.25">
      <c r="B564" s="156"/>
      <c r="D564" s="150" t="s">
        <v>179</v>
      </c>
      <c r="E564" s="157" t="s">
        <v>19</v>
      </c>
      <c r="F564" s="158" t="s">
        <v>2312</v>
      </c>
      <c r="H564" s="159">
        <v>8.84</v>
      </c>
      <c r="I564" s="160"/>
      <c r="L564" s="156"/>
      <c r="M564" s="161"/>
      <c r="T564" s="162"/>
      <c r="AT564" s="157" t="s">
        <v>179</v>
      </c>
      <c r="AU564" s="157" t="s">
        <v>90</v>
      </c>
      <c r="AV564" s="13" t="s">
        <v>90</v>
      </c>
      <c r="AW564" s="13" t="s">
        <v>35</v>
      </c>
      <c r="AX564" s="13" t="s">
        <v>74</v>
      </c>
      <c r="AY564" s="157" t="s">
        <v>167</v>
      </c>
    </row>
    <row r="565" spans="2:51" s="13" customFormat="1" ht="11.25">
      <c r="B565" s="156"/>
      <c r="D565" s="150" t="s">
        <v>179</v>
      </c>
      <c r="E565" s="157" t="s">
        <v>19</v>
      </c>
      <c r="F565" s="158" t="s">
        <v>2314</v>
      </c>
      <c r="H565" s="159">
        <v>8.75</v>
      </c>
      <c r="I565" s="160"/>
      <c r="L565" s="156"/>
      <c r="M565" s="161"/>
      <c r="T565" s="162"/>
      <c r="AT565" s="157" t="s">
        <v>179</v>
      </c>
      <c r="AU565" s="157" t="s">
        <v>90</v>
      </c>
      <c r="AV565" s="13" t="s">
        <v>90</v>
      </c>
      <c r="AW565" s="13" t="s">
        <v>35</v>
      </c>
      <c r="AX565" s="13" t="s">
        <v>74</v>
      </c>
      <c r="AY565" s="157" t="s">
        <v>167</v>
      </c>
    </row>
    <row r="566" spans="2:51" s="14" customFormat="1" ht="11.25">
      <c r="B566" s="163"/>
      <c r="D566" s="150" t="s">
        <v>179</v>
      </c>
      <c r="E566" s="164" t="s">
        <v>19</v>
      </c>
      <c r="F566" s="165" t="s">
        <v>200</v>
      </c>
      <c r="H566" s="166">
        <v>72.535</v>
      </c>
      <c r="I566" s="167"/>
      <c r="L566" s="163"/>
      <c r="M566" s="168"/>
      <c r="T566" s="169"/>
      <c r="AT566" s="164" t="s">
        <v>179</v>
      </c>
      <c r="AU566" s="164" t="s">
        <v>90</v>
      </c>
      <c r="AV566" s="14" t="s">
        <v>175</v>
      </c>
      <c r="AW566" s="14" t="s">
        <v>35</v>
      </c>
      <c r="AX566" s="14" t="s">
        <v>82</v>
      </c>
      <c r="AY566" s="164" t="s">
        <v>167</v>
      </c>
    </row>
    <row r="567" spans="2:65" s="1" customFormat="1" ht="24.2" customHeight="1">
      <c r="B567" s="33"/>
      <c r="C567" s="132" t="s">
        <v>822</v>
      </c>
      <c r="D567" s="132" t="s">
        <v>170</v>
      </c>
      <c r="E567" s="133" t="s">
        <v>2349</v>
      </c>
      <c r="F567" s="134" t="s">
        <v>2350</v>
      </c>
      <c r="G567" s="135" t="s">
        <v>173</v>
      </c>
      <c r="H567" s="136">
        <v>72.535</v>
      </c>
      <c r="I567" s="137"/>
      <c r="J567" s="138">
        <f>ROUND(I567*H567,2)</f>
        <v>0</v>
      </c>
      <c r="K567" s="134" t="s">
        <v>174</v>
      </c>
      <c r="L567" s="33"/>
      <c r="M567" s="139" t="s">
        <v>19</v>
      </c>
      <c r="N567" s="140" t="s">
        <v>46</v>
      </c>
      <c r="P567" s="141">
        <f>O567*H567</f>
        <v>0</v>
      </c>
      <c r="Q567" s="141">
        <v>0</v>
      </c>
      <c r="R567" s="141">
        <f>Q567*H567</f>
        <v>0</v>
      </c>
      <c r="S567" s="141">
        <v>0</v>
      </c>
      <c r="T567" s="142">
        <f>S567*H567</f>
        <v>0</v>
      </c>
      <c r="AR567" s="143" t="s">
        <v>175</v>
      </c>
      <c r="AT567" s="143" t="s">
        <v>170</v>
      </c>
      <c r="AU567" s="143" t="s">
        <v>90</v>
      </c>
      <c r="AY567" s="18" t="s">
        <v>167</v>
      </c>
      <c r="BE567" s="144">
        <f>IF(N567="základní",J567,0)</f>
        <v>0</v>
      </c>
      <c r="BF567" s="144">
        <f>IF(N567="snížená",J567,0)</f>
        <v>0</v>
      </c>
      <c r="BG567" s="144">
        <f>IF(N567="zákl. přenesená",J567,0)</f>
        <v>0</v>
      </c>
      <c r="BH567" s="144">
        <f>IF(N567="sníž. přenesená",J567,0)</f>
        <v>0</v>
      </c>
      <c r="BI567" s="144">
        <f>IF(N567="nulová",J567,0)</f>
        <v>0</v>
      </c>
      <c r="BJ567" s="18" t="s">
        <v>90</v>
      </c>
      <c r="BK567" s="144">
        <f>ROUND(I567*H567,2)</f>
        <v>0</v>
      </c>
      <c r="BL567" s="18" t="s">
        <v>175</v>
      </c>
      <c r="BM567" s="143" t="s">
        <v>2351</v>
      </c>
    </row>
    <row r="568" spans="2:47" s="1" customFormat="1" ht="11.25">
      <c r="B568" s="33"/>
      <c r="D568" s="145" t="s">
        <v>177</v>
      </c>
      <c r="F568" s="146" t="s">
        <v>2352</v>
      </c>
      <c r="I568" s="147"/>
      <c r="L568" s="33"/>
      <c r="M568" s="148"/>
      <c r="T568" s="54"/>
      <c r="AT568" s="18" t="s">
        <v>177</v>
      </c>
      <c r="AU568" s="18" t="s">
        <v>90</v>
      </c>
    </row>
    <row r="569" spans="2:65" s="1" customFormat="1" ht="24.2" customHeight="1">
      <c r="B569" s="33"/>
      <c r="C569" s="132" t="s">
        <v>827</v>
      </c>
      <c r="D569" s="132" t="s">
        <v>170</v>
      </c>
      <c r="E569" s="133" t="s">
        <v>2353</v>
      </c>
      <c r="F569" s="134" t="s">
        <v>2354</v>
      </c>
      <c r="G569" s="135" t="s">
        <v>173</v>
      </c>
      <c r="H569" s="136">
        <v>122.554</v>
      </c>
      <c r="I569" s="137"/>
      <c r="J569" s="138">
        <f>ROUND(I569*H569,2)</f>
        <v>0</v>
      </c>
      <c r="K569" s="134" t="s">
        <v>174</v>
      </c>
      <c r="L569" s="33"/>
      <c r="M569" s="139" t="s">
        <v>19</v>
      </c>
      <c r="N569" s="140" t="s">
        <v>46</v>
      </c>
      <c r="P569" s="141">
        <f>O569*H569</f>
        <v>0</v>
      </c>
      <c r="Q569" s="141">
        <v>0.001</v>
      </c>
      <c r="R569" s="141">
        <f>Q569*H569</f>
        <v>0.12255400000000001</v>
      </c>
      <c r="S569" s="141">
        <v>0</v>
      </c>
      <c r="T569" s="142">
        <f>S569*H569</f>
        <v>0</v>
      </c>
      <c r="AR569" s="143" t="s">
        <v>175</v>
      </c>
      <c r="AT569" s="143" t="s">
        <v>170</v>
      </c>
      <c r="AU569" s="143" t="s">
        <v>90</v>
      </c>
      <c r="AY569" s="18" t="s">
        <v>167</v>
      </c>
      <c r="BE569" s="144">
        <f>IF(N569="základní",J569,0)</f>
        <v>0</v>
      </c>
      <c r="BF569" s="144">
        <f>IF(N569="snížená",J569,0)</f>
        <v>0</v>
      </c>
      <c r="BG569" s="144">
        <f>IF(N569="zákl. přenesená",J569,0)</f>
        <v>0</v>
      </c>
      <c r="BH569" s="144">
        <f>IF(N569="sníž. přenesená",J569,0)</f>
        <v>0</v>
      </c>
      <c r="BI569" s="144">
        <f>IF(N569="nulová",J569,0)</f>
        <v>0</v>
      </c>
      <c r="BJ569" s="18" t="s">
        <v>90</v>
      </c>
      <c r="BK569" s="144">
        <f>ROUND(I569*H569,2)</f>
        <v>0</v>
      </c>
      <c r="BL569" s="18" t="s">
        <v>175</v>
      </c>
      <c r="BM569" s="143" t="s">
        <v>2355</v>
      </c>
    </row>
    <row r="570" spans="2:47" s="1" customFormat="1" ht="11.25">
      <c r="B570" s="33"/>
      <c r="D570" s="145" t="s">
        <v>177</v>
      </c>
      <c r="F570" s="146" t="s">
        <v>2356</v>
      </c>
      <c r="I570" s="147"/>
      <c r="L570" s="33"/>
      <c r="M570" s="148"/>
      <c r="T570" s="54"/>
      <c r="AT570" s="18" t="s">
        <v>177</v>
      </c>
      <c r="AU570" s="18" t="s">
        <v>90</v>
      </c>
    </row>
    <row r="571" spans="2:51" s="12" customFormat="1" ht="11.25">
      <c r="B571" s="149"/>
      <c r="D571" s="150" t="s">
        <v>179</v>
      </c>
      <c r="E571" s="151" t="s">
        <v>19</v>
      </c>
      <c r="F571" s="152" t="s">
        <v>2275</v>
      </c>
      <c r="H571" s="151" t="s">
        <v>19</v>
      </c>
      <c r="I571" s="153"/>
      <c r="L571" s="149"/>
      <c r="M571" s="154"/>
      <c r="T571" s="155"/>
      <c r="AT571" s="151" t="s">
        <v>179</v>
      </c>
      <c r="AU571" s="151" t="s">
        <v>90</v>
      </c>
      <c r="AV571" s="12" t="s">
        <v>82</v>
      </c>
      <c r="AW571" s="12" t="s">
        <v>35</v>
      </c>
      <c r="AX571" s="12" t="s">
        <v>74</v>
      </c>
      <c r="AY571" s="151" t="s">
        <v>167</v>
      </c>
    </row>
    <row r="572" spans="2:51" s="12" customFormat="1" ht="11.25">
      <c r="B572" s="149"/>
      <c r="D572" s="150" t="s">
        <v>179</v>
      </c>
      <c r="E572" s="151" t="s">
        <v>19</v>
      </c>
      <c r="F572" s="152" t="s">
        <v>2276</v>
      </c>
      <c r="H572" s="151" t="s">
        <v>19</v>
      </c>
      <c r="I572" s="153"/>
      <c r="L572" s="149"/>
      <c r="M572" s="154"/>
      <c r="T572" s="155"/>
      <c r="AT572" s="151" t="s">
        <v>179</v>
      </c>
      <c r="AU572" s="151" t="s">
        <v>90</v>
      </c>
      <c r="AV572" s="12" t="s">
        <v>82</v>
      </c>
      <c r="AW572" s="12" t="s">
        <v>35</v>
      </c>
      <c r="AX572" s="12" t="s">
        <v>74</v>
      </c>
      <c r="AY572" s="151" t="s">
        <v>167</v>
      </c>
    </row>
    <row r="573" spans="2:51" s="13" customFormat="1" ht="11.25">
      <c r="B573" s="156"/>
      <c r="D573" s="150" t="s">
        <v>179</v>
      </c>
      <c r="E573" s="157" t="s">
        <v>19</v>
      </c>
      <c r="F573" s="158" t="s">
        <v>2324</v>
      </c>
      <c r="H573" s="159">
        <v>5.138</v>
      </c>
      <c r="I573" s="160"/>
      <c r="L573" s="156"/>
      <c r="M573" s="161"/>
      <c r="T573" s="162"/>
      <c r="AT573" s="157" t="s">
        <v>179</v>
      </c>
      <c r="AU573" s="157" t="s">
        <v>90</v>
      </c>
      <c r="AV573" s="13" t="s">
        <v>90</v>
      </c>
      <c r="AW573" s="13" t="s">
        <v>35</v>
      </c>
      <c r="AX573" s="13" t="s">
        <v>74</v>
      </c>
      <c r="AY573" s="157" t="s">
        <v>167</v>
      </c>
    </row>
    <row r="574" spans="2:51" s="13" customFormat="1" ht="11.25">
      <c r="B574" s="156"/>
      <c r="D574" s="150" t="s">
        <v>179</v>
      </c>
      <c r="E574" s="157" t="s">
        <v>19</v>
      </c>
      <c r="F574" s="158" t="s">
        <v>2326</v>
      </c>
      <c r="H574" s="159">
        <v>8.16</v>
      </c>
      <c r="I574" s="160"/>
      <c r="L574" s="156"/>
      <c r="M574" s="161"/>
      <c r="T574" s="162"/>
      <c r="AT574" s="157" t="s">
        <v>179</v>
      </c>
      <c r="AU574" s="157" t="s">
        <v>90</v>
      </c>
      <c r="AV574" s="13" t="s">
        <v>90</v>
      </c>
      <c r="AW574" s="13" t="s">
        <v>35</v>
      </c>
      <c r="AX574" s="13" t="s">
        <v>74</v>
      </c>
      <c r="AY574" s="157" t="s">
        <v>167</v>
      </c>
    </row>
    <row r="575" spans="2:51" s="13" customFormat="1" ht="11.25">
      <c r="B575" s="156"/>
      <c r="D575" s="150" t="s">
        <v>179</v>
      </c>
      <c r="E575" s="157" t="s">
        <v>19</v>
      </c>
      <c r="F575" s="158" t="s">
        <v>2328</v>
      </c>
      <c r="H575" s="159">
        <v>17.355</v>
      </c>
      <c r="I575" s="160"/>
      <c r="L575" s="156"/>
      <c r="M575" s="161"/>
      <c r="T575" s="162"/>
      <c r="AT575" s="157" t="s">
        <v>179</v>
      </c>
      <c r="AU575" s="157" t="s">
        <v>90</v>
      </c>
      <c r="AV575" s="13" t="s">
        <v>90</v>
      </c>
      <c r="AW575" s="13" t="s">
        <v>35</v>
      </c>
      <c r="AX575" s="13" t="s">
        <v>74</v>
      </c>
      <c r="AY575" s="157" t="s">
        <v>167</v>
      </c>
    </row>
    <row r="576" spans="2:51" s="12" customFormat="1" ht="11.25">
      <c r="B576" s="149"/>
      <c r="D576" s="150" t="s">
        <v>179</v>
      </c>
      <c r="E576" s="151" t="s">
        <v>19</v>
      </c>
      <c r="F576" s="152" t="s">
        <v>2282</v>
      </c>
      <c r="H576" s="151" t="s">
        <v>19</v>
      </c>
      <c r="I576" s="153"/>
      <c r="L576" s="149"/>
      <c r="M576" s="154"/>
      <c r="T576" s="155"/>
      <c r="AT576" s="151" t="s">
        <v>179</v>
      </c>
      <c r="AU576" s="151" t="s">
        <v>90</v>
      </c>
      <c r="AV576" s="12" t="s">
        <v>82</v>
      </c>
      <c r="AW576" s="12" t="s">
        <v>35</v>
      </c>
      <c r="AX576" s="12" t="s">
        <v>74</v>
      </c>
      <c r="AY576" s="151" t="s">
        <v>167</v>
      </c>
    </row>
    <row r="577" spans="2:51" s="13" customFormat="1" ht="11.25">
      <c r="B577" s="156"/>
      <c r="D577" s="150" t="s">
        <v>179</v>
      </c>
      <c r="E577" s="157" t="s">
        <v>19</v>
      </c>
      <c r="F577" s="158" t="s">
        <v>2330</v>
      </c>
      <c r="H577" s="159">
        <v>8.296</v>
      </c>
      <c r="I577" s="160"/>
      <c r="L577" s="156"/>
      <c r="M577" s="161"/>
      <c r="T577" s="162"/>
      <c r="AT577" s="157" t="s">
        <v>179</v>
      </c>
      <c r="AU577" s="157" t="s">
        <v>90</v>
      </c>
      <c r="AV577" s="13" t="s">
        <v>90</v>
      </c>
      <c r="AW577" s="13" t="s">
        <v>35</v>
      </c>
      <c r="AX577" s="13" t="s">
        <v>74</v>
      </c>
      <c r="AY577" s="157" t="s">
        <v>167</v>
      </c>
    </row>
    <row r="578" spans="2:51" s="13" customFormat="1" ht="11.25">
      <c r="B578" s="156"/>
      <c r="D578" s="150" t="s">
        <v>179</v>
      </c>
      <c r="E578" s="157" t="s">
        <v>19</v>
      </c>
      <c r="F578" s="158" t="s">
        <v>2332</v>
      </c>
      <c r="H578" s="159">
        <v>52.952</v>
      </c>
      <c r="I578" s="160"/>
      <c r="L578" s="156"/>
      <c r="M578" s="161"/>
      <c r="T578" s="162"/>
      <c r="AT578" s="157" t="s">
        <v>179</v>
      </c>
      <c r="AU578" s="157" t="s">
        <v>90</v>
      </c>
      <c r="AV578" s="13" t="s">
        <v>90</v>
      </c>
      <c r="AW578" s="13" t="s">
        <v>35</v>
      </c>
      <c r="AX578" s="13" t="s">
        <v>74</v>
      </c>
      <c r="AY578" s="157" t="s">
        <v>167</v>
      </c>
    </row>
    <row r="579" spans="2:51" s="12" customFormat="1" ht="11.25">
      <c r="B579" s="149"/>
      <c r="D579" s="150" t="s">
        <v>179</v>
      </c>
      <c r="E579" s="151" t="s">
        <v>19</v>
      </c>
      <c r="F579" s="152" t="s">
        <v>2285</v>
      </c>
      <c r="H579" s="151" t="s">
        <v>19</v>
      </c>
      <c r="I579" s="153"/>
      <c r="L579" s="149"/>
      <c r="M579" s="154"/>
      <c r="T579" s="155"/>
      <c r="AT579" s="151" t="s">
        <v>179</v>
      </c>
      <c r="AU579" s="151" t="s">
        <v>90</v>
      </c>
      <c r="AV579" s="12" t="s">
        <v>82</v>
      </c>
      <c r="AW579" s="12" t="s">
        <v>35</v>
      </c>
      <c r="AX579" s="12" t="s">
        <v>74</v>
      </c>
      <c r="AY579" s="151" t="s">
        <v>167</v>
      </c>
    </row>
    <row r="580" spans="2:51" s="13" customFormat="1" ht="11.25">
      <c r="B580" s="156"/>
      <c r="D580" s="150" t="s">
        <v>179</v>
      </c>
      <c r="E580" s="157" t="s">
        <v>19</v>
      </c>
      <c r="F580" s="158" t="s">
        <v>2328</v>
      </c>
      <c r="H580" s="159">
        <v>17.355</v>
      </c>
      <c r="I580" s="160"/>
      <c r="L580" s="156"/>
      <c r="M580" s="161"/>
      <c r="T580" s="162"/>
      <c r="AT580" s="157" t="s">
        <v>179</v>
      </c>
      <c r="AU580" s="157" t="s">
        <v>90</v>
      </c>
      <c r="AV580" s="13" t="s">
        <v>90</v>
      </c>
      <c r="AW580" s="13" t="s">
        <v>35</v>
      </c>
      <c r="AX580" s="13" t="s">
        <v>74</v>
      </c>
      <c r="AY580" s="157" t="s">
        <v>167</v>
      </c>
    </row>
    <row r="581" spans="2:51" s="13" customFormat="1" ht="11.25">
      <c r="B581" s="156"/>
      <c r="D581" s="150" t="s">
        <v>179</v>
      </c>
      <c r="E581" s="157" t="s">
        <v>19</v>
      </c>
      <c r="F581" s="158" t="s">
        <v>2326</v>
      </c>
      <c r="H581" s="159">
        <v>8.16</v>
      </c>
      <c r="I581" s="160"/>
      <c r="L581" s="156"/>
      <c r="M581" s="161"/>
      <c r="T581" s="162"/>
      <c r="AT581" s="157" t="s">
        <v>179</v>
      </c>
      <c r="AU581" s="157" t="s">
        <v>90</v>
      </c>
      <c r="AV581" s="13" t="s">
        <v>90</v>
      </c>
      <c r="AW581" s="13" t="s">
        <v>35</v>
      </c>
      <c r="AX581" s="13" t="s">
        <v>74</v>
      </c>
      <c r="AY581" s="157" t="s">
        <v>167</v>
      </c>
    </row>
    <row r="582" spans="2:51" s="13" customFormat="1" ht="11.25">
      <c r="B582" s="156"/>
      <c r="D582" s="150" t="s">
        <v>179</v>
      </c>
      <c r="E582" s="157" t="s">
        <v>19</v>
      </c>
      <c r="F582" s="158" t="s">
        <v>2324</v>
      </c>
      <c r="H582" s="159">
        <v>5.138</v>
      </c>
      <c r="I582" s="160"/>
      <c r="L582" s="156"/>
      <c r="M582" s="161"/>
      <c r="T582" s="162"/>
      <c r="AT582" s="157" t="s">
        <v>179</v>
      </c>
      <c r="AU582" s="157" t="s">
        <v>90</v>
      </c>
      <c r="AV582" s="13" t="s">
        <v>90</v>
      </c>
      <c r="AW582" s="13" t="s">
        <v>35</v>
      </c>
      <c r="AX582" s="13" t="s">
        <v>74</v>
      </c>
      <c r="AY582" s="157" t="s">
        <v>167</v>
      </c>
    </row>
    <row r="583" spans="2:51" s="14" customFormat="1" ht="11.25">
      <c r="B583" s="163"/>
      <c r="D583" s="150" t="s">
        <v>179</v>
      </c>
      <c r="E583" s="164" t="s">
        <v>19</v>
      </c>
      <c r="F583" s="165" t="s">
        <v>200</v>
      </c>
      <c r="H583" s="166">
        <v>122.554</v>
      </c>
      <c r="I583" s="167"/>
      <c r="L583" s="163"/>
      <c r="M583" s="168"/>
      <c r="T583" s="169"/>
      <c r="AT583" s="164" t="s">
        <v>179</v>
      </c>
      <c r="AU583" s="164" t="s">
        <v>90</v>
      </c>
      <c r="AV583" s="14" t="s">
        <v>175</v>
      </c>
      <c r="AW583" s="14" t="s">
        <v>35</v>
      </c>
      <c r="AX583" s="14" t="s">
        <v>82</v>
      </c>
      <c r="AY583" s="164" t="s">
        <v>167</v>
      </c>
    </row>
    <row r="584" spans="2:65" s="1" customFormat="1" ht="24.2" customHeight="1">
      <c r="B584" s="33"/>
      <c r="C584" s="132" t="s">
        <v>833</v>
      </c>
      <c r="D584" s="132" t="s">
        <v>170</v>
      </c>
      <c r="E584" s="133" t="s">
        <v>2357</v>
      </c>
      <c r="F584" s="134" t="s">
        <v>2358</v>
      </c>
      <c r="G584" s="135" t="s">
        <v>173</v>
      </c>
      <c r="H584" s="136">
        <v>122.554</v>
      </c>
      <c r="I584" s="137"/>
      <c r="J584" s="138">
        <f>ROUND(I584*H584,2)</f>
        <v>0</v>
      </c>
      <c r="K584" s="134" t="s">
        <v>174</v>
      </c>
      <c r="L584" s="33"/>
      <c r="M584" s="139" t="s">
        <v>19</v>
      </c>
      <c r="N584" s="140" t="s">
        <v>46</v>
      </c>
      <c r="P584" s="141">
        <f>O584*H584</f>
        <v>0</v>
      </c>
      <c r="Q584" s="141">
        <v>0</v>
      </c>
      <c r="R584" s="141">
        <f>Q584*H584</f>
        <v>0</v>
      </c>
      <c r="S584" s="141">
        <v>0</v>
      </c>
      <c r="T584" s="142">
        <f>S584*H584</f>
        <v>0</v>
      </c>
      <c r="AR584" s="143" t="s">
        <v>175</v>
      </c>
      <c r="AT584" s="143" t="s">
        <v>170</v>
      </c>
      <c r="AU584" s="143" t="s">
        <v>90</v>
      </c>
      <c r="AY584" s="18" t="s">
        <v>167</v>
      </c>
      <c r="BE584" s="144">
        <f>IF(N584="základní",J584,0)</f>
        <v>0</v>
      </c>
      <c r="BF584" s="144">
        <f>IF(N584="snížená",J584,0)</f>
        <v>0</v>
      </c>
      <c r="BG584" s="144">
        <f>IF(N584="zákl. přenesená",J584,0)</f>
        <v>0</v>
      </c>
      <c r="BH584" s="144">
        <f>IF(N584="sníž. přenesená",J584,0)</f>
        <v>0</v>
      </c>
      <c r="BI584" s="144">
        <f>IF(N584="nulová",J584,0)</f>
        <v>0</v>
      </c>
      <c r="BJ584" s="18" t="s">
        <v>90</v>
      </c>
      <c r="BK584" s="144">
        <f>ROUND(I584*H584,2)</f>
        <v>0</v>
      </c>
      <c r="BL584" s="18" t="s">
        <v>175</v>
      </c>
      <c r="BM584" s="143" t="s">
        <v>2359</v>
      </c>
    </row>
    <row r="585" spans="2:47" s="1" customFormat="1" ht="11.25">
      <c r="B585" s="33"/>
      <c r="D585" s="145" t="s">
        <v>177</v>
      </c>
      <c r="F585" s="146" t="s">
        <v>2360</v>
      </c>
      <c r="I585" s="147"/>
      <c r="L585" s="33"/>
      <c r="M585" s="148"/>
      <c r="T585" s="54"/>
      <c r="AT585" s="18" t="s">
        <v>177</v>
      </c>
      <c r="AU585" s="18" t="s">
        <v>90</v>
      </c>
    </row>
    <row r="586" spans="2:65" s="1" customFormat="1" ht="44.25" customHeight="1">
      <c r="B586" s="33"/>
      <c r="C586" s="132" t="s">
        <v>840</v>
      </c>
      <c r="D586" s="132" t="s">
        <v>170</v>
      </c>
      <c r="E586" s="133" t="s">
        <v>2361</v>
      </c>
      <c r="F586" s="134" t="s">
        <v>2362</v>
      </c>
      <c r="G586" s="135" t="s">
        <v>389</v>
      </c>
      <c r="H586" s="136">
        <v>5.621</v>
      </c>
      <c r="I586" s="137"/>
      <c r="J586" s="138">
        <f>ROUND(I586*H586,2)</f>
        <v>0</v>
      </c>
      <c r="K586" s="134" t="s">
        <v>174</v>
      </c>
      <c r="L586" s="33"/>
      <c r="M586" s="139" t="s">
        <v>19</v>
      </c>
      <c r="N586" s="140" t="s">
        <v>46</v>
      </c>
      <c r="P586" s="141">
        <f>O586*H586</f>
        <v>0</v>
      </c>
      <c r="Q586" s="141">
        <v>1.05555</v>
      </c>
      <c r="R586" s="141">
        <f>Q586*H586</f>
        <v>5.933246550000001</v>
      </c>
      <c r="S586" s="141">
        <v>0</v>
      </c>
      <c r="T586" s="142">
        <f>S586*H586</f>
        <v>0</v>
      </c>
      <c r="AR586" s="143" t="s">
        <v>175</v>
      </c>
      <c r="AT586" s="143" t="s">
        <v>170</v>
      </c>
      <c r="AU586" s="143" t="s">
        <v>90</v>
      </c>
      <c r="AY586" s="18" t="s">
        <v>167</v>
      </c>
      <c r="BE586" s="144">
        <f>IF(N586="základní",J586,0)</f>
        <v>0</v>
      </c>
      <c r="BF586" s="144">
        <f>IF(N586="snížená",J586,0)</f>
        <v>0</v>
      </c>
      <c r="BG586" s="144">
        <f>IF(N586="zákl. přenesená",J586,0)</f>
        <v>0</v>
      </c>
      <c r="BH586" s="144">
        <f>IF(N586="sníž. přenesená",J586,0)</f>
        <v>0</v>
      </c>
      <c r="BI586" s="144">
        <f>IF(N586="nulová",J586,0)</f>
        <v>0</v>
      </c>
      <c r="BJ586" s="18" t="s">
        <v>90</v>
      </c>
      <c r="BK586" s="144">
        <f>ROUND(I586*H586,2)</f>
        <v>0</v>
      </c>
      <c r="BL586" s="18" t="s">
        <v>175</v>
      </c>
      <c r="BM586" s="143" t="s">
        <v>2363</v>
      </c>
    </row>
    <row r="587" spans="2:47" s="1" customFormat="1" ht="11.25">
      <c r="B587" s="33"/>
      <c r="D587" s="145" t="s">
        <v>177</v>
      </c>
      <c r="F587" s="146" t="s">
        <v>2364</v>
      </c>
      <c r="I587" s="147"/>
      <c r="L587" s="33"/>
      <c r="M587" s="148"/>
      <c r="T587" s="54"/>
      <c r="AT587" s="18" t="s">
        <v>177</v>
      </c>
      <c r="AU587" s="18" t="s">
        <v>90</v>
      </c>
    </row>
    <row r="588" spans="2:51" s="12" customFormat="1" ht="11.25">
      <c r="B588" s="149"/>
      <c r="D588" s="150" t="s">
        <v>179</v>
      </c>
      <c r="E588" s="151" t="s">
        <v>19</v>
      </c>
      <c r="F588" s="152" t="s">
        <v>542</v>
      </c>
      <c r="H588" s="151" t="s">
        <v>19</v>
      </c>
      <c r="I588" s="153"/>
      <c r="L588" s="149"/>
      <c r="M588" s="154"/>
      <c r="T588" s="155"/>
      <c r="AT588" s="151" t="s">
        <v>179</v>
      </c>
      <c r="AU588" s="151" t="s">
        <v>90</v>
      </c>
      <c r="AV588" s="12" t="s">
        <v>82</v>
      </c>
      <c r="AW588" s="12" t="s">
        <v>35</v>
      </c>
      <c r="AX588" s="12" t="s">
        <v>74</v>
      </c>
      <c r="AY588" s="151" t="s">
        <v>167</v>
      </c>
    </row>
    <row r="589" spans="2:51" s="12" customFormat="1" ht="11.25">
      <c r="B589" s="149"/>
      <c r="D589" s="150" t="s">
        <v>179</v>
      </c>
      <c r="E589" s="151" t="s">
        <v>19</v>
      </c>
      <c r="F589" s="152" t="s">
        <v>2365</v>
      </c>
      <c r="H589" s="151" t="s">
        <v>19</v>
      </c>
      <c r="I589" s="153"/>
      <c r="L589" s="149"/>
      <c r="M589" s="154"/>
      <c r="T589" s="155"/>
      <c r="AT589" s="151" t="s">
        <v>179</v>
      </c>
      <c r="AU589" s="151" t="s">
        <v>90</v>
      </c>
      <c r="AV589" s="12" t="s">
        <v>82</v>
      </c>
      <c r="AW589" s="12" t="s">
        <v>35</v>
      </c>
      <c r="AX589" s="12" t="s">
        <v>74</v>
      </c>
      <c r="AY589" s="151" t="s">
        <v>167</v>
      </c>
    </row>
    <row r="590" spans="2:51" s="13" customFormat="1" ht="11.25">
      <c r="B590" s="156"/>
      <c r="D590" s="150" t="s">
        <v>179</v>
      </c>
      <c r="E590" s="157" t="s">
        <v>19</v>
      </c>
      <c r="F590" s="158" t="s">
        <v>2366</v>
      </c>
      <c r="H590" s="159">
        <v>0.972</v>
      </c>
      <c r="I590" s="160"/>
      <c r="L590" s="156"/>
      <c r="M590" s="161"/>
      <c r="T590" s="162"/>
      <c r="AT590" s="157" t="s">
        <v>179</v>
      </c>
      <c r="AU590" s="157" t="s">
        <v>90</v>
      </c>
      <c r="AV590" s="13" t="s">
        <v>90</v>
      </c>
      <c r="AW590" s="13" t="s">
        <v>35</v>
      </c>
      <c r="AX590" s="13" t="s">
        <v>74</v>
      </c>
      <c r="AY590" s="157" t="s">
        <v>167</v>
      </c>
    </row>
    <row r="591" spans="2:51" s="12" customFormat="1" ht="11.25">
      <c r="B591" s="149"/>
      <c r="D591" s="150" t="s">
        <v>179</v>
      </c>
      <c r="E591" s="151" t="s">
        <v>19</v>
      </c>
      <c r="F591" s="152" t="s">
        <v>2367</v>
      </c>
      <c r="H591" s="151" t="s">
        <v>19</v>
      </c>
      <c r="I591" s="153"/>
      <c r="L591" s="149"/>
      <c r="M591" s="154"/>
      <c r="T591" s="155"/>
      <c r="AT591" s="151" t="s">
        <v>179</v>
      </c>
      <c r="AU591" s="151" t="s">
        <v>90</v>
      </c>
      <c r="AV591" s="12" t="s">
        <v>82</v>
      </c>
      <c r="AW591" s="12" t="s">
        <v>35</v>
      </c>
      <c r="AX591" s="12" t="s">
        <v>74</v>
      </c>
      <c r="AY591" s="151" t="s">
        <v>167</v>
      </c>
    </row>
    <row r="592" spans="2:51" s="13" customFormat="1" ht="11.25">
      <c r="B592" s="156"/>
      <c r="D592" s="150" t="s">
        <v>179</v>
      </c>
      <c r="E592" s="157" t="s">
        <v>19</v>
      </c>
      <c r="F592" s="158" t="s">
        <v>2368</v>
      </c>
      <c r="H592" s="159">
        <v>3.391</v>
      </c>
      <c r="I592" s="160"/>
      <c r="L592" s="156"/>
      <c r="M592" s="161"/>
      <c r="T592" s="162"/>
      <c r="AT592" s="157" t="s">
        <v>179</v>
      </c>
      <c r="AU592" s="157" t="s">
        <v>90</v>
      </c>
      <c r="AV592" s="13" t="s">
        <v>90</v>
      </c>
      <c r="AW592" s="13" t="s">
        <v>35</v>
      </c>
      <c r="AX592" s="13" t="s">
        <v>74</v>
      </c>
      <c r="AY592" s="157" t="s">
        <v>167</v>
      </c>
    </row>
    <row r="593" spans="2:51" s="12" customFormat="1" ht="11.25">
      <c r="B593" s="149"/>
      <c r="D593" s="150" t="s">
        <v>179</v>
      </c>
      <c r="E593" s="151" t="s">
        <v>19</v>
      </c>
      <c r="F593" s="152" t="s">
        <v>2369</v>
      </c>
      <c r="H593" s="151" t="s">
        <v>19</v>
      </c>
      <c r="I593" s="153"/>
      <c r="L593" s="149"/>
      <c r="M593" s="154"/>
      <c r="T593" s="155"/>
      <c r="AT593" s="151" t="s">
        <v>179</v>
      </c>
      <c r="AU593" s="151" t="s">
        <v>90</v>
      </c>
      <c r="AV593" s="12" t="s">
        <v>82</v>
      </c>
      <c r="AW593" s="12" t="s">
        <v>35</v>
      </c>
      <c r="AX593" s="12" t="s">
        <v>74</v>
      </c>
      <c r="AY593" s="151" t="s">
        <v>167</v>
      </c>
    </row>
    <row r="594" spans="2:51" s="13" customFormat="1" ht="11.25">
      <c r="B594" s="156"/>
      <c r="D594" s="150" t="s">
        <v>179</v>
      </c>
      <c r="E594" s="157" t="s">
        <v>19</v>
      </c>
      <c r="F594" s="158" t="s">
        <v>2370</v>
      </c>
      <c r="H594" s="159">
        <v>0.836</v>
      </c>
      <c r="I594" s="160"/>
      <c r="L594" s="156"/>
      <c r="M594" s="161"/>
      <c r="T594" s="162"/>
      <c r="AT594" s="157" t="s">
        <v>179</v>
      </c>
      <c r="AU594" s="157" t="s">
        <v>90</v>
      </c>
      <c r="AV594" s="13" t="s">
        <v>90</v>
      </c>
      <c r="AW594" s="13" t="s">
        <v>35</v>
      </c>
      <c r="AX594" s="13" t="s">
        <v>74</v>
      </c>
      <c r="AY594" s="157" t="s">
        <v>167</v>
      </c>
    </row>
    <row r="595" spans="2:51" s="12" customFormat="1" ht="11.25">
      <c r="B595" s="149"/>
      <c r="D595" s="150" t="s">
        <v>179</v>
      </c>
      <c r="E595" s="151" t="s">
        <v>19</v>
      </c>
      <c r="F595" s="152" t="s">
        <v>2371</v>
      </c>
      <c r="H595" s="151" t="s">
        <v>19</v>
      </c>
      <c r="I595" s="153"/>
      <c r="L595" s="149"/>
      <c r="M595" s="154"/>
      <c r="T595" s="155"/>
      <c r="AT595" s="151" t="s">
        <v>179</v>
      </c>
      <c r="AU595" s="151" t="s">
        <v>90</v>
      </c>
      <c r="AV595" s="12" t="s">
        <v>82</v>
      </c>
      <c r="AW595" s="12" t="s">
        <v>35</v>
      </c>
      <c r="AX595" s="12" t="s">
        <v>74</v>
      </c>
      <c r="AY595" s="151" t="s">
        <v>167</v>
      </c>
    </row>
    <row r="596" spans="2:51" s="13" customFormat="1" ht="11.25">
      <c r="B596" s="156"/>
      <c r="D596" s="150" t="s">
        <v>179</v>
      </c>
      <c r="E596" s="157" t="s">
        <v>19</v>
      </c>
      <c r="F596" s="158" t="s">
        <v>2372</v>
      </c>
      <c r="H596" s="159">
        <v>0.422</v>
      </c>
      <c r="I596" s="160"/>
      <c r="L596" s="156"/>
      <c r="M596" s="161"/>
      <c r="T596" s="162"/>
      <c r="AT596" s="157" t="s">
        <v>179</v>
      </c>
      <c r="AU596" s="157" t="s">
        <v>90</v>
      </c>
      <c r="AV596" s="13" t="s">
        <v>90</v>
      </c>
      <c r="AW596" s="13" t="s">
        <v>35</v>
      </c>
      <c r="AX596" s="13" t="s">
        <v>74</v>
      </c>
      <c r="AY596" s="157" t="s">
        <v>167</v>
      </c>
    </row>
    <row r="597" spans="2:51" s="14" customFormat="1" ht="11.25">
      <c r="B597" s="163"/>
      <c r="D597" s="150" t="s">
        <v>179</v>
      </c>
      <c r="E597" s="164" t="s">
        <v>19</v>
      </c>
      <c r="F597" s="165" t="s">
        <v>200</v>
      </c>
      <c r="H597" s="166">
        <v>5.621</v>
      </c>
      <c r="I597" s="167"/>
      <c r="L597" s="163"/>
      <c r="M597" s="168"/>
      <c r="T597" s="169"/>
      <c r="AT597" s="164" t="s">
        <v>179</v>
      </c>
      <c r="AU597" s="164" t="s">
        <v>90</v>
      </c>
      <c r="AV597" s="14" t="s">
        <v>175</v>
      </c>
      <c r="AW597" s="14" t="s">
        <v>35</v>
      </c>
      <c r="AX597" s="14" t="s">
        <v>82</v>
      </c>
      <c r="AY597" s="164" t="s">
        <v>167</v>
      </c>
    </row>
    <row r="598" spans="2:65" s="1" customFormat="1" ht="24.2" customHeight="1">
      <c r="B598" s="33"/>
      <c r="C598" s="132" t="s">
        <v>846</v>
      </c>
      <c r="D598" s="132" t="s">
        <v>170</v>
      </c>
      <c r="E598" s="133" t="s">
        <v>2373</v>
      </c>
      <c r="F598" s="134" t="s">
        <v>2374</v>
      </c>
      <c r="G598" s="135" t="s">
        <v>218</v>
      </c>
      <c r="H598" s="136">
        <v>2.696</v>
      </c>
      <c r="I598" s="137"/>
      <c r="J598" s="138">
        <f>ROUND(I598*H598,2)</f>
        <v>0</v>
      </c>
      <c r="K598" s="134" t="s">
        <v>174</v>
      </c>
      <c r="L598" s="33"/>
      <c r="M598" s="139" t="s">
        <v>19</v>
      </c>
      <c r="N598" s="140" t="s">
        <v>46</v>
      </c>
      <c r="P598" s="141">
        <f>O598*H598</f>
        <v>0</v>
      </c>
      <c r="Q598" s="141">
        <v>2.50194</v>
      </c>
      <c r="R598" s="141">
        <f>Q598*H598</f>
        <v>6.74523024</v>
      </c>
      <c r="S598" s="141">
        <v>0</v>
      </c>
      <c r="T598" s="142">
        <f>S598*H598</f>
        <v>0</v>
      </c>
      <c r="AR598" s="143" t="s">
        <v>175</v>
      </c>
      <c r="AT598" s="143" t="s">
        <v>170</v>
      </c>
      <c r="AU598" s="143" t="s">
        <v>90</v>
      </c>
      <c r="AY598" s="18" t="s">
        <v>167</v>
      </c>
      <c r="BE598" s="144">
        <f>IF(N598="základní",J598,0)</f>
        <v>0</v>
      </c>
      <c r="BF598" s="144">
        <f>IF(N598="snížená",J598,0)</f>
        <v>0</v>
      </c>
      <c r="BG598" s="144">
        <f>IF(N598="zákl. přenesená",J598,0)</f>
        <v>0</v>
      </c>
      <c r="BH598" s="144">
        <f>IF(N598="sníž. přenesená",J598,0)</f>
        <v>0</v>
      </c>
      <c r="BI598" s="144">
        <f>IF(N598="nulová",J598,0)</f>
        <v>0</v>
      </c>
      <c r="BJ598" s="18" t="s">
        <v>90</v>
      </c>
      <c r="BK598" s="144">
        <f>ROUND(I598*H598,2)</f>
        <v>0</v>
      </c>
      <c r="BL598" s="18" t="s">
        <v>175</v>
      </c>
      <c r="BM598" s="143" t="s">
        <v>2375</v>
      </c>
    </row>
    <row r="599" spans="2:47" s="1" customFormat="1" ht="11.25">
      <c r="B599" s="33"/>
      <c r="D599" s="145" t="s">
        <v>177</v>
      </c>
      <c r="F599" s="146" t="s">
        <v>2376</v>
      </c>
      <c r="I599" s="147"/>
      <c r="L599" s="33"/>
      <c r="M599" s="148"/>
      <c r="T599" s="54"/>
      <c r="AT599" s="18" t="s">
        <v>177</v>
      </c>
      <c r="AU599" s="18" t="s">
        <v>90</v>
      </c>
    </row>
    <row r="600" spans="2:51" s="12" customFormat="1" ht="11.25">
      <c r="B600" s="149"/>
      <c r="D600" s="150" t="s">
        <v>179</v>
      </c>
      <c r="E600" s="151" t="s">
        <v>19</v>
      </c>
      <c r="F600" s="152" t="s">
        <v>2275</v>
      </c>
      <c r="H600" s="151" t="s">
        <v>19</v>
      </c>
      <c r="I600" s="153"/>
      <c r="L600" s="149"/>
      <c r="M600" s="154"/>
      <c r="T600" s="155"/>
      <c r="AT600" s="151" t="s">
        <v>179</v>
      </c>
      <c r="AU600" s="151" t="s">
        <v>90</v>
      </c>
      <c r="AV600" s="12" t="s">
        <v>82</v>
      </c>
      <c r="AW600" s="12" t="s">
        <v>35</v>
      </c>
      <c r="AX600" s="12" t="s">
        <v>74</v>
      </c>
      <c r="AY600" s="151" t="s">
        <v>167</v>
      </c>
    </row>
    <row r="601" spans="2:51" s="12" customFormat="1" ht="11.25">
      <c r="B601" s="149"/>
      <c r="D601" s="150" t="s">
        <v>179</v>
      </c>
      <c r="E601" s="151" t="s">
        <v>19</v>
      </c>
      <c r="F601" s="152" t="s">
        <v>2377</v>
      </c>
      <c r="H601" s="151" t="s">
        <v>19</v>
      </c>
      <c r="I601" s="153"/>
      <c r="L601" s="149"/>
      <c r="M601" s="154"/>
      <c r="T601" s="155"/>
      <c r="AT601" s="151" t="s">
        <v>179</v>
      </c>
      <c r="AU601" s="151" t="s">
        <v>90</v>
      </c>
      <c r="AV601" s="12" t="s">
        <v>82</v>
      </c>
      <c r="AW601" s="12" t="s">
        <v>35</v>
      </c>
      <c r="AX601" s="12" t="s">
        <v>74</v>
      </c>
      <c r="AY601" s="151" t="s">
        <v>167</v>
      </c>
    </row>
    <row r="602" spans="2:51" s="13" customFormat="1" ht="11.25">
      <c r="B602" s="156"/>
      <c r="D602" s="150" t="s">
        <v>179</v>
      </c>
      <c r="E602" s="157" t="s">
        <v>19</v>
      </c>
      <c r="F602" s="158" t="s">
        <v>2378</v>
      </c>
      <c r="H602" s="159">
        <v>0.274</v>
      </c>
      <c r="I602" s="160"/>
      <c r="L602" s="156"/>
      <c r="M602" s="161"/>
      <c r="T602" s="162"/>
      <c r="AT602" s="157" t="s">
        <v>179</v>
      </c>
      <c r="AU602" s="157" t="s">
        <v>90</v>
      </c>
      <c r="AV602" s="13" t="s">
        <v>90</v>
      </c>
      <c r="AW602" s="13" t="s">
        <v>35</v>
      </c>
      <c r="AX602" s="13" t="s">
        <v>74</v>
      </c>
      <c r="AY602" s="157" t="s">
        <v>167</v>
      </c>
    </row>
    <row r="603" spans="2:51" s="12" customFormat="1" ht="11.25">
      <c r="B603" s="149"/>
      <c r="D603" s="150" t="s">
        <v>179</v>
      </c>
      <c r="E603" s="151" t="s">
        <v>19</v>
      </c>
      <c r="F603" s="152" t="s">
        <v>2379</v>
      </c>
      <c r="H603" s="151" t="s">
        <v>19</v>
      </c>
      <c r="I603" s="153"/>
      <c r="L603" s="149"/>
      <c r="M603" s="154"/>
      <c r="T603" s="155"/>
      <c r="AT603" s="151" t="s">
        <v>179</v>
      </c>
      <c r="AU603" s="151" t="s">
        <v>90</v>
      </c>
      <c r="AV603" s="12" t="s">
        <v>82</v>
      </c>
      <c r="AW603" s="12" t="s">
        <v>35</v>
      </c>
      <c r="AX603" s="12" t="s">
        <v>74</v>
      </c>
      <c r="AY603" s="151" t="s">
        <v>167</v>
      </c>
    </row>
    <row r="604" spans="2:51" s="13" customFormat="1" ht="11.25">
      <c r="B604" s="156"/>
      <c r="D604" s="150" t="s">
        <v>179</v>
      </c>
      <c r="E604" s="157" t="s">
        <v>19</v>
      </c>
      <c r="F604" s="158" t="s">
        <v>2380</v>
      </c>
      <c r="H604" s="159">
        <v>1.074</v>
      </c>
      <c r="I604" s="160"/>
      <c r="L604" s="156"/>
      <c r="M604" s="161"/>
      <c r="T604" s="162"/>
      <c r="AT604" s="157" t="s">
        <v>179</v>
      </c>
      <c r="AU604" s="157" t="s">
        <v>90</v>
      </c>
      <c r="AV604" s="13" t="s">
        <v>90</v>
      </c>
      <c r="AW604" s="13" t="s">
        <v>35</v>
      </c>
      <c r="AX604" s="13" t="s">
        <v>74</v>
      </c>
      <c r="AY604" s="157" t="s">
        <v>167</v>
      </c>
    </row>
    <row r="605" spans="2:51" s="12" customFormat="1" ht="11.25">
      <c r="B605" s="149"/>
      <c r="D605" s="150" t="s">
        <v>179</v>
      </c>
      <c r="E605" s="151" t="s">
        <v>19</v>
      </c>
      <c r="F605" s="152" t="s">
        <v>2293</v>
      </c>
      <c r="H605" s="151" t="s">
        <v>19</v>
      </c>
      <c r="I605" s="153"/>
      <c r="L605" s="149"/>
      <c r="M605" s="154"/>
      <c r="T605" s="155"/>
      <c r="AT605" s="151" t="s">
        <v>179</v>
      </c>
      <c r="AU605" s="151" t="s">
        <v>90</v>
      </c>
      <c r="AV605" s="12" t="s">
        <v>82</v>
      </c>
      <c r="AW605" s="12" t="s">
        <v>35</v>
      </c>
      <c r="AX605" s="12" t="s">
        <v>74</v>
      </c>
      <c r="AY605" s="151" t="s">
        <v>167</v>
      </c>
    </row>
    <row r="606" spans="2:51" s="12" customFormat="1" ht="11.25">
      <c r="B606" s="149"/>
      <c r="D606" s="150" t="s">
        <v>179</v>
      </c>
      <c r="E606" s="151" t="s">
        <v>19</v>
      </c>
      <c r="F606" s="152" t="s">
        <v>2377</v>
      </c>
      <c r="H606" s="151" t="s">
        <v>19</v>
      </c>
      <c r="I606" s="153"/>
      <c r="L606" s="149"/>
      <c r="M606" s="154"/>
      <c r="T606" s="155"/>
      <c r="AT606" s="151" t="s">
        <v>179</v>
      </c>
      <c r="AU606" s="151" t="s">
        <v>90</v>
      </c>
      <c r="AV606" s="12" t="s">
        <v>82</v>
      </c>
      <c r="AW606" s="12" t="s">
        <v>35</v>
      </c>
      <c r="AX606" s="12" t="s">
        <v>74</v>
      </c>
      <c r="AY606" s="151" t="s">
        <v>167</v>
      </c>
    </row>
    <row r="607" spans="2:51" s="13" customFormat="1" ht="11.25">
      <c r="B607" s="156"/>
      <c r="D607" s="150" t="s">
        <v>179</v>
      </c>
      <c r="E607" s="157" t="s">
        <v>19</v>
      </c>
      <c r="F607" s="158" t="s">
        <v>2378</v>
      </c>
      <c r="H607" s="159">
        <v>0.274</v>
      </c>
      <c r="I607" s="160"/>
      <c r="L607" s="156"/>
      <c r="M607" s="161"/>
      <c r="T607" s="162"/>
      <c r="AT607" s="157" t="s">
        <v>179</v>
      </c>
      <c r="AU607" s="157" t="s">
        <v>90</v>
      </c>
      <c r="AV607" s="13" t="s">
        <v>90</v>
      </c>
      <c r="AW607" s="13" t="s">
        <v>35</v>
      </c>
      <c r="AX607" s="13" t="s">
        <v>74</v>
      </c>
      <c r="AY607" s="157" t="s">
        <v>167</v>
      </c>
    </row>
    <row r="608" spans="2:51" s="12" customFormat="1" ht="11.25">
      <c r="B608" s="149"/>
      <c r="D608" s="150" t="s">
        <v>179</v>
      </c>
      <c r="E608" s="151" t="s">
        <v>19</v>
      </c>
      <c r="F608" s="152" t="s">
        <v>2379</v>
      </c>
      <c r="H608" s="151" t="s">
        <v>19</v>
      </c>
      <c r="I608" s="153"/>
      <c r="L608" s="149"/>
      <c r="M608" s="154"/>
      <c r="T608" s="155"/>
      <c r="AT608" s="151" t="s">
        <v>179</v>
      </c>
      <c r="AU608" s="151" t="s">
        <v>90</v>
      </c>
      <c r="AV608" s="12" t="s">
        <v>82</v>
      </c>
      <c r="AW608" s="12" t="s">
        <v>35</v>
      </c>
      <c r="AX608" s="12" t="s">
        <v>74</v>
      </c>
      <c r="AY608" s="151" t="s">
        <v>167</v>
      </c>
    </row>
    <row r="609" spans="2:51" s="13" customFormat="1" ht="11.25">
      <c r="B609" s="156"/>
      <c r="D609" s="150" t="s">
        <v>179</v>
      </c>
      <c r="E609" s="157" t="s">
        <v>19</v>
      </c>
      <c r="F609" s="158" t="s">
        <v>2380</v>
      </c>
      <c r="H609" s="159">
        <v>1.074</v>
      </c>
      <c r="I609" s="160"/>
      <c r="L609" s="156"/>
      <c r="M609" s="161"/>
      <c r="T609" s="162"/>
      <c r="AT609" s="157" t="s">
        <v>179</v>
      </c>
      <c r="AU609" s="157" t="s">
        <v>90</v>
      </c>
      <c r="AV609" s="13" t="s">
        <v>90</v>
      </c>
      <c r="AW609" s="13" t="s">
        <v>35</v>
      </c>
      <c r="AX609" s="13" t="s">
        <v>74</v>
      </c>
      <c r="AY609" s="157" t="s">
        <v>167</v>
      </c>
    </row>
    <row r="610" spans="2:51" s="14" customFormat="1" ht="11.25">
      <c r="B610" s="163"/>
      <c r="D610" s="150" t="s">
        <v>179</v>
      </c>
      <c r="E610" s="164" t="s">
        <v>19</v>
      </c>
      <c r="F610" s="165" t="s">
        <v>200</v>
      </c>
      <c r="H610" s="166">
        <v>2.696</v>
      </c>
      <c r="I610" s="167"/>
      <c r="L610" s="163"/>
      <c r="M610" s="168"/>
      <c r="T610" s="169"/>
      <c r="AT610" s="164" t="s">
        <v>179</v>
      </c>
      <c r="AU610" s="164" t="s">
        <v>90</v>
      </c>
      <c r="AV610" s="14" t="s">
        <v>175</v>
      </c>
      <c r="AW610" s="14" t="s">
        <v>35</v>
      </c>
      <c r="AX610" s="14" t="s">
        <v>82</v>
      </c>
      <c r="AY610" s="164" t="s">
        <v>167</v>
      </c>
    </row>
    <row r="611" spans="2:65" s="1" customFormat="1" ht="24.2" customHeight="1">
      <c r="B611" s="33"/>
      <c r="C611" s="132" t="s">
        <v>851</v>
      </c>
      <c r="D611" s="132" t="s">
        <v>170</v>
      </c>
      <c r="E611" s="133" t="s">
        <v>2381</v>
      </c>
      <c r="F611" s="134" t="s">
        <v>2382</v>
      </c>
      <c r="G611" s="135" t="s">
        <v>173</v>
      </c>
      <c r="H611" s="136">
        <v>26.952</v>
      </c>
      <c r="I611" s="137"/>
      <c r="J611" s="138">
        <f>ROUND(I611*H611,2)</f>
        <v>0</v>
      </c>
      <c r="K611" s="134" t="s">
        <v>174</v>
      </c>
      <c r="L611" s="33"/>
      <c r="M611" s="139" t="s">
        <v>19</v>
      </c>
      <c r="N611" s="140" t="s">
        <v>46</v>
      </c>
      <c r="P611" s="141">
        <f>O611*H611</f>
        <v>0</v>
      </c>
      <c r="Q611" s="141">
        <v>0.00663</v>
      </c>
      <c r="R611" s="141">
        <f>Q611*H611</f>
        <v>0.17869176</v>
      </c>
      <c r="S611" s="141">
        <v>0</v>
      </c>
      <c r="T611" s="142">
        <f>S611*H611</f>
        <v>0</v>
      </c>
      <c r="AR611" s="143" t="s">
        <v>175</v>
      </c>
      <c r="AT611" s="143" t="s">
        <v>170</v>
      </c>
      <c r="AU611" s="143" t="s">
        <v>90</v>
      </c>
      <c r="AY611" s="18" t="s">
        <v>167</v>
      </c>
      <c r="BE611" s="144">
        <f>IF(N611="základní",J611,0)</f>
        <v>0</v>
      </c>
      <c r="BF611" s="144">
        <f>IF(N611="snížená",J611,0)</f>
        <v>0</v>
      </c>
      <c r="BG611" s="144">
        <f>IF(N611="zákl. přenesená",J611,0)</f>
        <v>0</v>
      </c>
      <c r="BH611" s="144">
        <f>IF(N611="sníž. přenesená",J611,0)</f>
        <v>0</v>
      </c>
      <c r="BI611" s="144">
        <f>IF(N611="nulová",J611,0)</f>
        <v>0</v>
      </c>
      <c r="BJ611" s="18" t="s">
        <v>90</v>
      </c>
      <c r="BK611" s="144">
        <f>ROUND(I611*H611,2)</f>
        <v>0</v>
      </c>
      <c r="BL611" s="18" t="s">
        <v>175</v>
      </c>
      <c r="BM611" s="143" t="s">
        <v>2383</v>
      </c>
    </row>
    <row r="612" spans="2:47" s="1" customFormat="1" ht="11.25">
      <c r="B612" s="33"/>
      <c r="D612" s="145" t="s">
        <v>177</v>
      </c>
      <c r="F612" s="146" t="s">
        <v>2384</v>
      </c>
      <c r="I612" s="147"/>
      <c r="L612" s="33"/>
      <c r="M612" s="148"/>
      <c r="T612" s="54"/>
      <c r="AT612" s="18" t="s">
        <v>177</v>
      </c>
      <c r="AU612" s="18" t="s">
        <v>90</v>
      </c>
    </row>
    <row r="613" spans="2:51" s="12" customFormat="1" ht="11.25">
      <c r="B613" s="149"/>
      <c r="D613" s="150" t="s">
        <v>179</v>
      </c>
      <c r="E613" s="151" t="s">
        <v>19</v>
      </c>
      <c r="F613" s="152" t="s">
        <v>2275</v>
      </c>
      <c r="H613" s="151" t="s">
        <v>19</v>
      </c>
      <c r="I613" s="153"/>
      <c r="L613" s="149"/>
      <c r="M613" s="154"/>
      <c r="T613" s="155"/>
      <c r="AT613" s="151" t="s">
        <v>179</v>
      </c>
      <c r="AU613" s="151" t="s">
        <v>90</v>
      </c>
      <c r="AV613" s="12" t="s">
        <v>82</v>
      </c>
      <c r="AW613" s="12" t="s">
        <v>35</v>
      </c>
      <c r="AX613" s="12" t="s">
        <v>74</v>
      </c>
      <c r="AY613" s="151" t="s">
        <v>167</v>
      </c>
    </row>
    <row r="614" spans="2:51" s="12" customFormat="1" ht="11.25">
      <c r="B614" s="149"/>
      <c r="D614" s="150" t="s">
        <v>179</v>
      </c>
      <c r="E614" s="151" t="s">
        <v>19</v>
      </c>
      <c r="F614" s="152" t="s">
        <v>2377</v>
      </c>
      <c r="H614" s="151" t="s">
        <v>19</v>
      </c>
      <c r="I614" s="153"/>
      <c r="L614" s="149"/>
      <c r="M614" s="154"/>
      <c r="T614" s="155"/>
      <c r="AT614" s="151" t="s">
        <v>179</v>
      </c>
      <c r="AU614" s="151" t="s">
        <v>90</v>
      </c>
      <c r="AV614" s="12" t="s">
        <v>82</v>
      </c>
      <c r="AW614" s="12" t="s">
        <v>35</v>
      </c>
      <c r="AX614" s="12" t="s">
        <v>74</v>
      </c>
      <c r="AY614" s="151" t="s">
        <v>167</v>
      </c>
    </row>
    <row r="615" spans="2:51" s="13" customFormat="1" ht="11.25">
      <c r="B615" s="156"/>
      <c r="D615" s="150" t="s">
        <v>179</v>
      </c>
      <c r="E615" s="157" t="s">
        <v>19</v>
      </c>
      <c r="F615" s="158" t="s">
        <v>2385</v>
      </c>
      <c r="H615" s="159">
        <v>2.736</v>
      </c>
      <c r="I615" s="160"/>
      <c r="L615" s="156"/>
      <c r="M615" s="161"/>
      <c r="T615" s="162"/>
      <c r="AT615" s="157" t="s">
        <v>179</v>
      </c>
      <c r="AU615" s="157" t="s">
        <v>90</v>
      </c>
      <c r="AV615" s="13" t="s">
        <v>90</v>
      </c>
      <c r="AW615" s="13" t="s">
        <v>35</v>
      </c>
      <c r="AX615" s="13" t="s">
        <v>74</v>
      </c>
      <c r="AY615" s="157" t="s">
        <v>167</v>
      </c>
    </row>
    <row r="616" spans="2:51" s="12" customFormat="1" ht="11.25">
      <c r="B616" s="149"/>
      <c r="D616" s="150" t="s">
        <v>179</v>
      </c>
      <c r="E616" s="151" t="s">
        <v>19</v>
      </c>
      <c r="F616" s="152" t="s">
        <v>2379</v>
      </c>
      <c r="H616" s="151" t="s">
        <v>19</v>
      </c>
      <c r="I616" s="153"/>
      <c r="L616" s="149"/>
      <c r="M616" s="154"/>
      <c r="T616" s="155"/>
      <c r="AT616" s="151" t="s">
        <v>179</v>
      </c>
      <c r="AU616" s="151" t="s">
        <v>90</v>
      </c>
      <c r="AV616" s="12" t="s">
        <v>82</v>
      </c>
      <c r="AW616" s="12" t="s">
        <v>35</v>
      </c>
      <c r="AX616" s="12" t="s">
        <v>74</v>
      </c>
      <c r="AY616" s="151" t="s">
        <v>167</v>
      </c>
    </row>
    <row r="617" spans="2:51" s="13" customFormat="1" ht="11.25">
      <c r="B617" s="156"/>
      <c r="D617" s="150" t="s">
        <v>179</v>
      </c>
      <c r="E617" s="157" t="s">
        <v>19</v>
      </c>
      <c r="F617" s="158" t="s">
        <v>2386</v>
      </c>
      <c r="H617" s="159">
        <v>10.74</v>
      </c>
      <c r="I617" s="160"/>
      <c r="L617" s="156"/>
      <c r="M617" s="161"/>
      <c r="T617" s="162"/>
      <c r="AT617" s="157" t="s">
        <v>179</v>
      </c>
      <c r="AU617" s="157" t="s">
        <v>90</v>
      </c>
      <c r="AV617" s="13" t="s">
        <v>90</v>
      </c>
      <c r="AW617" s="13" t="s">
        <v>35</v>
      </c>
      <c r="AX617" s="13" t="s">
        <v>74</v>
      </c>
      <c r="AY617" s="157" t="s">
        <v>167</v>
      </c>
    </row>
    <row r="618" spans="2:51" s="12" customFormat="1" ht="11.25">
      <c r="B618" s="149"/>
      <c r="D618" s="150" t="s">
        <v>179</v>
      </c>
      <c r="E618" s="151" t="s">
        <v>19</v>
      </c>
      <c r="F618" s="152" t="s">
        <v>2293</v>
      </c>
      <c r="H618" s="151" t="s">
        <v>19</v>
      </c>
      <c r="I618" s="153"/>
      <c r="L618" s="149"/>
      <c r="M618" s="154"/>
      <c r="T618" s="155"/>
      <c r="AT618" s="151" t="s">
        <v>179</v>
      </c>
      <c r="AU618" s="151" t="s">
        <v>90</v>
      </c>
      <c r="AV618" s="12" t="s">
        <v>82</v>
      </c>
      <c r="AW618" s="12" t="s">
        <v>35</v>
      </c>
      <c r="AX618" s="12" t="s">
        <v>74</v>
      </c>
      <c r="AY618" s="151" t="s">
        <v>167</v>
      </c>
    </row>
    <row r="619" spans="2:51" s="12" customFormat="1" ht="11.25">
      <c r="B619" s="149"/>
      <c r="D619" s="150" t="s">
        <v>179</v>
      </c>
      <c r="E619" s="151" t="s">
        <v>19</v>
      </c>
      <c r="F619" s="152" t="s">
        <v>2377</v>
      </c>
      <c r="H619" s="151" t="s">
        <v>19</v>
      </c>
      <c r="I619" s="153"/>
      <c r="L619" s="149"/>
      <c r="M619" s="154"/>
      <c r="T619" s="155"/>
      <c r="AT619" s="151" t="s">
        <v>179</v>
      </c>
      <c r="AU619" s="151" t="s">
        <v>90</v>
      </c>
      <c r="AV619" s="12" t="s">
        <v>82</v>
      </c>
      <c r="AW619" s="12" t="s">
        <v>35</v>
      </c>
      <c r="AX619" s="12" t="s">
        <v>74</v>
      </c>
      <c r="AY619" s="151" t="s">
        <v>167</v>
      </c>
    </row>
    <row r="620" spans="2:51" s="13" customFormat="1" ht="11.25">
      <c r="B620" s="156"/>
      <c r="D620" s="150" t="s">
        <v>179</v>
      </c>
      <c r="E620" s="157" t="s">
        <v>19</v>
      </c>
      <c r="F620" s="158" t="s">
        <v>2385</v>
      </c>
      <c r="H620" s="159">
        <v>2.736</v>
      </c>
      <c r="I620" s="160"/>
      <c r="L620" s="156"/>
      <c r="M620" s="161"/>
      <c r="T620" s="162"/>
      <c r="AT620" s="157" t="s">
        <v>179</v>
      </c>
      <c r="AU620" s="157" t="s">
        <v>90</v>
      </c>
      <c r="AV620" s="13" t="s">
        <v>90</v>
      </c>
      <c r="AW620" s="13" t="s">
        <v>35</v>
      </c>
      <c r="AX620" s="13" t="s">
        <v>74</v>
      </c>
      <c r="AY620" s="157" t="s">
        <v>167</v>
      </c>
    </row>
    <row r="621" spans="2:51" s="12" customFormat="1" ht="11.25">
      <c r="B621" s="149"/>
      <c r="D621" s="150" t="s">
        <v>179</v>
      </c>
      <c r="E621" s="151" t="s">
        <v>19</v>
      </c>
      <c r="F621" s="152" t="s">
        <v>2379</v>
      </c>
      <c r="H621" s="151" t="s">
        <v>19</v>
      </c>
      <c r="I621" s="153"/>
      <c r="L621" s="149"/>
      <c r="M621" s="154"/>
      <c r="T621" s="155"/>
      <c r="AT621" s="151" t="s">
        <v>179</v>
      </c>
      <c r="AU621" s="151" t="s">
        <v>90</v>
      </c>
      <c r="AV621" s="12" t="s">
        <v>82</v>
      </c>
      <c r="AW621" s="12" t="s">
        <v>35</v>
      </c>
      <c r="AX621" s="12" t="s">
        <v>74</v>
      </c>
      <c r="AY621" s="151" t="s">
        <v>167</v>
      </c>
    </row>
    <row r="622" spans="2:51" s="13" customFormat="1" ht="11.25">
      <c r="B622" s="156"/>
      <c r="D622" s="150" t="s">
        <v>179</v>
      </c>
      <c r="E622" s="157" t="s">
        <v>19</v>
      </c>
      <c r="F622" s="158" t="s">
        <v>2386</v>
      </c>
      <c r="H622" s="159">
        <v>10.74</v>
      </c>
      <c r="I622" s="160"/>
      <c r="L622" s="156"/>
      <c r="M622" s="161"/>
      <c r="T622" s="162"/>
      <c r="AT622" s="157" t="s">
        <v>179</v>
      </c>
      <c r="AU622" s="157" t="s">
        <v>90</v>
      </c>
      <c r="AV622" s="13" t="s">
        <v>90</v>
      </c>
      <c r="AW622" s="13" t="s">
        <v>35</v>
      </c>
      <c r="AX622" s="13" t="s">
        <v>74</v>
      </c>
      <c r="AY622" s="157" t="s">
        <v>167</v>
      </c>
    </row>
    <row r="623" spans="2:51" s="14" customFormat="1" ht="11.25">
      <c r="B623" s="163"/>
      <c r="D623" s="150" t="s">
        <v>179</v>
      </c>
      <c r="E623" s="164" t="s">
        <v>19</v>
      </c>
      <c r="F623" s="165" t="s">
        <v>200</v>
      </c>
      <c r="H623" s="166">
        <v>26.952</v>
      </c>
      <c r="I623" s="167"/>
      <c r="L623" s="163"/>
      <c r="M623" s="168"/>
      <c r="T623" s="169"/>
      <c r="AT623" s="164" t="s">
        <v>179</v>
      </c>
      <c r="AU623" s="164" t="s">
        <v>90</v>
      </c>
      <c r="AV623" s="14" t="s">
        <v>175</v>
      </c>
      <c r="AW623" s="14" t="s">
        <v>35</v>
      </c>
      <c r="AX623" s="14" t="s">
        <v>82</v>
      </c>
      <c r="AY623" s="164" t="s">
        <v>167</v>
      </c>
    </row>
    <row r="624" spans="2:65" s="1" customFormat="1" ht="24.2" customHeight="1">
      <c r="B624" s="33"/>
      <c r="C624" s="132" t="s">
        <v>856</v>
      </c>
      <c r="D624" s="132" t="s">
        <v>170</v>
      </c>
      <c r="E624" s="133" t="s">
        <v>2387</v>
      </c>
      <c r="F624" s="134" t="s">
        <v>2388</v>
      </c>
      <c r="G624" s="135" t="s">
        <v>173</v>
      </c>
      <c r="H624" s="136">
        <v>26.952</v>
      </c>
      <c r="I624" s="137"/>
      <c r="J624" s="138">
        <f>ROUND(I624*H624,2)</f>
        <v>0</v>
      </c>
      <c r="K624" s="134" t="s">
        <v>174</v>
      </c>
      <c r="L624" s="33"/>
      <c r="M624" s="139" t="s">
        <v>19</v>
      </c>
      <c r="N624" s="140" t="s">
        <v>46</v>
      </c>
      <c r="P624" s="141">
        <f>O624*H624</f>
        <v>0</v>
      </c>
      <c r="Q624" s="141">
        <v>0</v>
      </c>
      <c r="R624" s="141">
        <f>Q624*H624</f>
        <v>0</v>
      </c>
      <c r="S624" s="141">
        <v>0</v>
      </c>
      <c r="T624" s="142">
        <f>S624*H624</f>
        <v>0</v>
      </c>
      <c r="AR624" s="143" t="s">
        <v>175</v>
      </c>
      <c r="AT624" s="143" t="s">
        <v>170</v>
      </c>
      <c r="AU624" s="143" t="s">
        <v>90</v>
      </c>
      <c r="AY624" s="18" t="s">
        <v>167</v>
      </c>
      <c r="BE624" s="144">
        <f>IF(N624="základní",J624,0)</f>
        <v>0</v>
      </c>
      <c r="BF624" s="144">
        <f>IF(N624="snížená",J624,0)</f>
        <v>0</v>
      </c>
      <c r="BG624" s="144">
        <f>IF(N624="zákl. přenesená",J624,0)</f>
        <v>0</v>
      </c>
      <c r="BH624" s="144">
        <f>IF(N624="sníž. přenesená",J624,0)</f>
        <v>0</v>
      </c>
      <c r="BI624" s="144">
        <f>IF(N624="nulová",J624,0)</f>
        <v>0</v>
      </c>
      <c r="BJ624" s="18" t="s">
        <v>90</v>
      </c>
      <c r="BK624" s="144">
        <f>ROUND(I624*H624,2)</f>
        <v>0</v>
      </c>
      <c r="BL624" s="18" t="s">
        <v>175</v>
      </c>
      <c r="BM624" s="143" t="s">
        <v>2389</v>
      </c>
    </row>
    <row r="625" spans="2:47" s="1" customFormat="1" ht="11.25">
      <c r="B625" s="33"/>
      <c r="D625" s="145" t="s">
        <v>177</v>
      </c>
      <c r="F625" s="146" t="s">
        <v>2390</v>
      </c>
      <c r="I625" s="147"/>
      <c r="L625" s="33"/>
      <c r="M625" s="148"/>
      <c r="T625" s="54"/>
      <c r="AT625" s="18" t="s">
        <v>177</v>
      </c>
      <c r="AU625" s="18" t="s">
        <v>90</v>
      </c>
    </row>
    <row r="626" spans="2:65" s="1" customFormat="1" ht="37.9" customHeight="1">
      <c r="B626" s="33"/>
      <c r="C626" s="132" t="s">
        <v>879</v>
      </c>
      <c r="D626" s="132" t="s">
        <v>170</v>
      </c>
      <c r="E626" s="133" t="s">
        <v>2391</v>
      </c>
      <c r="F626" s="134" t="s">
        <v>2392</v>
      </c>
      <c r="G626" s="135" t="s">
        <v>389</v>
      </c>
      <c r="H626" s="136">
        <v>0.853</v>
      </c>
      <c r="I626" s="137"/>
      <c r="J626" s="138">
        <f>ROUND(I626*H626,2)</f>
        <v>0</v>
      </c>
      <c r="K626" s="134" t="s">
        <v>174</v>
      </c>
      <c r="L626" s="33"/>
      <c r="M626" s="139" t="s">
        <v>19</v>
      </c>
      <c r="N626" s="140" t="s">
        <v>46</v>
      </c>
      <c r="P626" s="141">
        <f>O626*H626</f>
        <v>0</v>
      </c>
      <c r="Q626" s="141">
        <v>1.05512</v>
      </c>
      <c r="R626" s="141">
        <f>Q626*H626</f>
        <v>0.90001736</v>
      </c>
      <c r="S626" s="141">
        <v>0</v>
      </c>
      <c r="T626" s="142">
        <f>S626*H626</f>
        <v>0</v>
      </c>
      <c r="AR626" s="143" t="s">
        <v>175</v>
      </c>
      <c r="AT626" s="143" t="s">
        <v>170</v>
      </c>
      <c r="AU626" s="143" t="s">
        <v>90</v>
      </c>
      <c r="AY626" s="18" t="s">
        <v>167</v>
      </c>
      <c r="BE626" s="144">
        <f>IF(N626="základní",J626,0)</f>
        <v>0</v>
      </c>
      <c r="BF626" s="144">
        <f>IF(N626="snížená",J626,0)</f>
        <v>0</v>
      </c>
      <c r="BG626" s="144">
        <f>IF(N626="zákl. přenesená",J626,0)</f>
        <v>0</v>
      </c>
      <c r="BH626" s="144">
        <f>IF(N626="sníž. přenesená",J626,0)</f>
        <v>0</v>
      </c>
      <c r="BI626" s="144">
        <f>IF(N626="nulová",J626,0)</f>
        <v>0</v>
      </c>
      <c r="BJ626" s="18" t="s">
        <v>90</v>
      </c>
      <c r="BK626" s="144">
        <f>ROUND(I626*H626,2)</f>
        <v>0</v>
      </c>
      <c r="BL626" s="18" t="s">
        <v>175</v>
      </c>
      <c r="BM626" s="143" t="s">
        <v>2393</v>
      </c>
    </row>
    <row r="627" spans="2:47" s="1" customFormat="1" ht="11.25">
      <c r="B627" s="33"/>
      <c r="D627" s="145" t="s">
        <v>177</v>
      </c>
      <c r="F627" s="146" t="s">
        <v>2394</v>
      </c>
      <c r="I627" s="147"/>
      <c r="L627" s="33"/>
      <c r="M627" s="148"/>
      <c r="T627" s="54"/>
      <c r="AT627" s="18" t="s">
        <v>177</v>
      </c>
      <c r="AU627" s="18" t="s">
        <v>90</v>
      </c>
    </row>
    <row r="628" spans="2:51" s="12" customFormat="1" ht="11.25">
      <c r="B628" s="149"/>
      <c r="D628" s="150" t="s">
        <v>179</v>
      </c>
      <c r="E628" s="151" t="s">
        <v>19</v>
      </c>
      <c r="F628" s="152" t="s">
        <v>542</v>
      </c>
      <c r="H628" s="151" t="s">
        <v>19</v>
      </c>
      <c r="I628" s="153"/>
      <c r="L628" s="149"/>
      <c r="M628" s="154"/>
      <c r="T628" s="155"/>
      <c r="AT628" s="151" t="s">
        <v>179</v>
      </c>
      <c r="AU628" s="151" t="s">
        <v>90</v>
      </c>
      <c r="AV628" s="12" t="s">
        <v>82</v>
      </c>
      <c r="AW628" s="12" t="s">
        <v>35</v>
      </c>
      <c r="AX628" s="12" t="s">
        <v>74</v>
      </c>
      <c r="AY628" s="151" t="s">
        <v>167</v>
      </c>
    </row>
    <row r="629" spans="2:51" s="12" customFormat="1" ht="11.25">
      <c r="B629" s="149"/>
      <c r="D629" s="150" t="s">
        <v>179</v>
      </c>
      <c r="E629" s="151" t="s">
        <v>19</v>
      </c>
      <c r="F629" s="152" t="s">
        <v>2395</v>
      </c>
      <c r="H629" s="151" t="s">
        <v>19</v>
      </c>
      <c r="I629" s="153"/>
      <c r="L629" s="149"/>
      <c r="M629" s="154"/>
      <c r="T629" s="155"/>
      <c r="AT629" s="151" t="s">
        <v>179</v>
      </c>
      <c r="AU629" s="151" t="s">
        <v>90</v>
      </c>
      <c r="AV629" s="12" t="s">
        <v>82</v>
      </c>
      <c r="AW629" s="12" t="s">
        <v>35</v>
      </c>
      <c r="AX629" s="12" t="s">
        <v>74</v>
      </c>
      <c r="AY629" s="151" t="s">
        <v>167</v>
      </c>
    </row>
    <row r="630" spans="2:51" s="13" customFormat="1" ht="11.25">
      <c r="B630" s="156"/>
      <c r="D630" s="150" t="s">
        <v>179</v>
      </c>
      <c r="E630" s="157" t="s">
        <v>19</v>
      </c>
      <c r="F630" s="158" t="s">
        <v>2396</v>
      </c>
      <c r="H630" s="159">
        <v>0.173</v>
      </c>
      <c r="I630" s="160"/>
      <c r="L630" s="156"/>
      <c r="M630" s="161"/>
      <c r="T630" s="162"/>
      <c r="AT630" s="157" t="s">
        <v>179</v>
      </c>
      <c r="AU630" s="157" t="s">
        <v>90</v>
      </c>
      <c r="AV630" s="13" t="s">
        <v>90</v>
      </c>
      <c r="AW630" s="13" t="s">
        <v>35</v>
      </c>
      <c r="AX630" s="13" t="s">
        <v>74</v>
      </c>
      <c r="AY630" s="157" t="s">
        <v>167</v>
      </c>
    </row>
    <row r="631" spans="2:51" s="13" customFormat="1" ht="11.25">
      <c r="B631" s="156"/>
      <c r="D631" s="150" t="s">
        <v>179</v>
      </c>
      <c r="E631" s="157" t="s">
        <v>19</v>
      </c>
      <c r="F631" s="158" t="s">
        <v>2397</v>
      </c>
      <c r="H631" s="159">
        <v>0.68</v>
      </c>
      <c r="I631" s="160"/>
      <c r="L631" s="156"/>
      <c r="M631" s="161"/>
      <c r="T631" s="162"/>
      <c r="AT631" s="157" t="s">
        <v>179</v>
      </c>
      <c r="AU631" s="157" t="s">
        <v>90</v>
      </c>
      <c r="AV631" s="13" t="s">
        <v>90</v>
      </c>
      <c r="AW631" s="13" t="s">
        <v>35</v>
      </c>
      <c r="AX631" s="13" t="s">
        <v>74</v>
      </c>
      <c r="AY631" s="157" t="s">
        <v>167</v>
      </c>
    </row>
    <row r="632" spans="2:51" s="14" customFormat="1" ht="11.25">
      <c r="B632" s="163"/>
      <c r="D632" s="150" t="s">
        <v>179</v>
      </c>
      <c r="E632" s="164" t="s">
        <v>19</v>
      </c>
      <c r="F632" s="165" t="s">
        <v>200</v>
      </c>
      <c r="H632" s="166">
        <v>0.853</v>
      </c>
      <c r="I632" s="167"/>
      <c r="L632" s="163"/>
      <c r="M632" s="168"/>
      <c r="T632" s="169"/>
      <c r="AT632" s="164" t="s">
        <v>179</v>
      </c>
      <c r="AU632" s="164" t="s">
        <v>90</v>
      </c>
      <c r="AV632" s="14" t="s">
        <v>175</v>
      </c>
      <c r="AW632" s="14" t="s">
        <v>35</v>
      </c>
      <c r="AX632" s="14" t="s">
        <v>82</v>
      </c>
      <c r="AY632" s="164" t="s">
        <v>167</v>
      </c>
    </row>
    <row r="633" spans="2:65" s="1" customFormat="1" ht="16.5" customHeight="1">
      <c r="B633" s="33"/>
      <c r="C633" s="132" t="s">
        <v>886</v>
      </c>
      <c r="D633" s="132" t="s">
        <v>170</v>
      </c>
      <c r="E633" s="133" t="s">
        <v>2398</v>
      </c>
      <c r="F633" s="134" t="s">
        <v>2399</v>
      </c>
      <c r="G633" s="135" t="s">
        <v>218</v>
      </c>
      <c r="H633" s="136">
        <v>4.866</v>
      </c>
      <c r="I633" s="137"/>
      <c r="J633" s="138">
        <f>ROUND(I633*H633,2)</f>
        <v>0</v>
      </c>
      <c r="K633" s="134" t="s">
        <v>174</v>
      </c>
      <c r="L633" s="33"/>
      <c r="M633" s="139" t="s">
        <v>19</v>
      </c>
      <c r="N633" s="140" t="s">
        <v>46</v>
      </c>
      <c r="P633" s="141">
        <f>O633*H633</f>
        <v>0</v>
      </c>
      <c r="Q633" s="141">
        <v>2.50198</v>
      </c>
      <c r="R633" s="141">
        <f>Q633*H633</f>
        <v>12.17463468</v>
      </c>
      <c r="S633" s="141">
        <v>0</v>
      </c>
      <c r="T633" s="142">
        <f>S633*H633</f>
        <v>0</v>
      </c>
      <c r="AR633" s="143" t="s">
        <v>175</v>
      </c>
      <c r="AT633" s="143" t="s">
        <v>170</v>
      </c>
      <c r="AU633" s="143" t="s">
        <v>90</v>
      </c>
      <c r="AY633" s="18" t="s">
        <v>167</v>
      </c>
      <c r="BE633" s="144">
        <f>IF(N633="základní",J633,0)</f>
        <v>0</v>
      </c>
      <c r="BF633" s="144">
        <f>IF(N633="snížená",J633,0)</f>
        <v>0</v>
      </c>
      <c r="BG633" s="144">
        <f>IF(N633="zákl. přenesená",J633,0)</f>
        <v>0</v>
      </c>
      <c r="BH633" s="144">
        <f>IF(N633="sníž. přenesená",J633,0)</f>
        <v>0</v>
      </c>
      <c r="BI633" s="144">
        <f>IF(N633="nulová",J633,0)</f>
        <v>0</v>
      </c>
      <c r="BJ633" s="18" t="s">
        <v>90</v>
      </c>
      <c r="BK633" s="144">
        <f>ROUND(I633*H633,2)</f>
        <v>0</v>
      </c>
      <c r="BL633" s="18" t="s">
        <v>175</v>
      </c>
      <c r="BM633" s="143" t="s">
        <v>2400</v>
      </c>
    </row>
    <row r="634" spans="2:47" s="1" customFormat="1" ht="11.25">
      <c r="B634" s="33"/>
      <c r="D634" s="145" t="s">
        <v>177</v>
      </c>
      <c r="F634" s="146" t="s">
        <v>2401</v>
      </c>
      <c r="I634" s="147"/>
      <c r="L634" s="33"/>
      <c r="M634" s="148"/>
      <c r="T634" s="54"/>
      <c r="AT634" s="18" t="s">
        <v>177</v>
      </c>
      <c r="AU634" s="18" t="s">
        <v>90</v>
      </c>
    </row>
    <row r="635" spans="2:51" s="12" customFormat="1" ht="11.25">
      <c r="B635" s="149"/>
      <c r="D635" s="150" t="s">
        <v>179</v>
      </c>
      <c r="E635" s="151" t="s">
        <v>19</v>
      </c>
      <c r="F635" s="152" t="s">
        <v>2176</v>
      </c>
      <c r="H635" s="151" t="s">
        <v>19</v>
      </c>
      <c r="I635" s="153"/>
      <c r="L635" s="149"/>
      <c r="M635" s="154"/>
      <c r="T635" s="155"/>
      <c r="AT635" s="151" t="s">
        <v>179</v>
      </c>
      <c r="AU635" s="151" t="s">
        <v>90</v>
      </c>
      <c r="AV635" s="12" t="s">
        <v>82</v>
      </c>
      <c r="AW635" s="12" t="s">
        <v>35</v>
      </c>
      <c r="AX635" s="12" t="s">
        <v>74</v>
      </c>
      <c r="AY635" s="151" t="s">
        <v>167</v>
      </c>
    </row>
    <row r="636" spans="2:51" s="13" customFormat="1" ht="11.25">
      <c r="B636" s="156"/>
      <c r="D636" s="150" t="s">
        <v>179</v>
      </c>
      <c r="E636" s="157" t="s">
        <v>19</v>
      </c>
      <c r="F636" s="158" t="s">
        <v>2402</v>
      </c>
      <c r="H636" s="159">
        <v>0.56</v>
      </c>
      <c r="I636" s="160"/>
      <c r="L636" s="156"/>
      <c r="M636" s="161"/>
      <c r="T636" s="162"/>
      <c r="AT636" s="157" t="s">
        <v>179</v>
      </c>
      <c r="AU636" s="157" t="s">
        <v>90</v>
      </c>
      <c r="AV636" s="13" t="s">
        <v>90</v>
      </c>
      <c r="AW636" s="13" t="s">
        <v>35</v>
      </c>
      <c r="AX636" s="13" t="s">
        <v>74</v>
      </c>
      <c r="AY636" s="157" t="s">
        <v>167</v>
      </c>
    </row>
    <row r="637" spans="2:51" s="13" customFormat="1" ht="11.25">
      <c r="B637" s="156"/>
      <c r="D637" s="150" t="s">
        <v>179</v>
      </c>
      <c r="E637" s="157" t="s">
        <v>19</v>
      </c>
      <c r="F637" s="158" t="s">
        <v>2403</v>
      </c>
      <c r="H637" s="159">
        <v>0.627</v>
      </c>
      <c r="I637" s="160"/>
      <c r="L637" s="156"/>
      <c r="M637" s="161"/>
      <c r="T637" s="162"/>
      <c r="AT637" s="157" t="s">
        <v>179</v>
      </c>
      <c r="AU637" s="157" t="s">
        <v>90</v>
      </c>
      <c r="AV637" s="13" t="s">
        <v>90</v>
      </c>
      <c r="AW637" s="13" t="s">
        <v>35</v>
      </c>
      <c r="AX637" s="13" t="s">
        <v>74</v>
      </c>
      <c r="AY637" s="157" t="s">
        <v>167</v>
      </c>
    </row>
    <row r="638" spans="2:51" s="13" customFormat="1" ht="11.25">
      <c r="B638" s="156"/>
      <c r="D638" s="150" t="s">
        <v>179</v>
      </c>
      <c r="E638" s="157" t="s">
        <v>19</v>
      </c>
      <c r="F638" s="158" t="s">
        <v>2404</v>
      </c>
      <c r="H638" s="159">
        <v>0.762</v>
      </c>
      <c r="I638" s="160"/>
      <c r="L638" s="156"/>
      <c r="M638" s="161"/>
      <c r="T638" s="162"/>
      <c r="AT638" s="157" t="s">
        <v>179</v>
      </c>
      <c r="AU638" s="157" t="s">
        <v>90</v>
      </c>
      <c r="AV638" s="13" t="s">
        <v>90</v>
      </c>
      <c r="AW638" s="13" t="s">
        <v>35</v>
      </c>
      <c r="AX638" s="13" t="s">
        <v>74</v>
      </c>
      <c r="AY638" s="157" t="s">
        <v>167</v>
      </c>
    </row>
    <row r="639" spans="2:51" s="13" customFormat="1" ht="11.25">
      <c r="B639" s="156"/>
      <c r="D639" s="150" t="s">
        <v>179</v>
      </c>
      <c r="E639" s="157" t="s">
        <v>19</v>
      </c>
      <c r="F639" s="158" t="s">
        <v>2405</v>
      </c>
      <c r="H639" s="159">
        <v>0.448</v>
      </c>
      <c r="I639" s="160"/>
      <c r="L639" s="156"/>
      <c r="M639" s="161"/>
      <c r="T639" s="162"/>
      <c r="AT639" s="157" t="s">
        <v>179</v>
      </c>
      <c r="AU639" s="157" t="s">
        <v>90</v>
      </c>
      <c r="AV639" s="13" t="s">
        <v>90</v>
      </c>
      <c r="AW639" s="13" t="s">
        <v>35</v>
      </c>
      <c r="AX639" s="13" t="s">
        <v>74</v>
      </c>
      <c r="AY639" s="157" t="s">
        <v>167</v>
      </c>
    </row>
    <row r="640" spans="2:51" s="13" customFormat="1" ht="11.25">
      <c r="B640" s="156"/>
      <c r="D640" s="150" t="s">
        <v>179</v>
      </c>
      <c r="E640" s="157" t="s">
        <v>19</v>
      </c>
      <c r="F640" s="158" t="s">
        <v>2406</v>
      </c>
      <c r="H640" s="159">
        <v>0.448</v>
      </c>
      <c r="I640" s="160"/>
      <c r="L640" s="156"/>
      <c r="M640" s="161"/>
      <c r="T640" s="162"/>
      <c r="AT640" s="157" t="s">
        <v>179</v>
      </c>
      <c r="AU640" s="157" t="s">
        <v>90</v>
      </c>
      <c r="AV640" s="13" t="s">
        <v>90</v>
      </c>
      <c r="AW640" s="13" t="s">
        <v>35</v>
      </c>
      <c r="AX640" s="13" t="s">
        <v>74</v>
      </c>
      <c r="AY640" s="157" t="s">
        <v>167</v>
      </c>
    </row>
    <row r="641" spans="2:51" s="12" customFormat="1" ht="11.25">
      <c r="B641" s="149"/>
      <c r="D641" s="150" t="s">
        <v>179</v>
      </c>
      <c r="E641" s="151" t="s">
        <v>19</v>
      </c>
      <c r="F641" s="152" t="s">
        <v>2180</v>
      </c>
      <c r="H641" s="151" t="s">
        <v>19</v>
      </c>
      <c r="I641" s="153"/>
      <c r="L641" s="149"/>
      <c r="M641" s="154"/>
      <c r="T641" s="155"/>
      <c r="AT641" s="151" t="s">
        <v>179</v>
      </c>
      <c r="AU641" s="151" t="s">
        <v>90</v>
      </c>
      <c r="AV641" s="12" t="s">
        <v>82</v>
      </c>
      <c r="AW641" s="12" t="s">
        <v>35</v>
      </c>
      <c r="AX641" s="12" t="s">
        <v>74</v>
      </c>
      <c r="AY641" s="151" t="s">
        <v>167</v>
      </c>
    </row>
    <row r="642" spans="2:51" s="13" customFormat="1" ht="11.25">
      <c r="B642" s="156"/>
      <c r="D642" s="150" t="s">
        <v>179</v>
      </c>
      <c r="E642" s="157" t="s">
        <v>19</v>
      </c>
      <c r="F642" s="158" t="s">
        <v>2404</v>
      </c>
      <c r="H642" s="159">
        <v>0.762</v>
      </c>
      <c r="I642" s="160"/>
      <c r="L642" s="156"/>
      <c r="M642" s="161"/>
      <c r="T642" s="162"/>
      <c r="AT642" s="157" t="s">
        <v>179</v>
      </c>
      <c r="AU642" s="157" t="s">
        <v>90</v>
      </c>
      <c r="AV642" s="13" t="s">
        <v>90</v>
      </c>
      <c r="AW642" s="13" t="s">
        <v>35</v>
      </c>
      <c r="AX642" s="13" t="s">
        <v>74</v>
      </c>
      <c r="AY642" s="157" t="s">
        <v>167</v>
      </c>
    </row>
    <row r="643" spans="2:51" s="13" customFormat="1" ht="11.25">
      <c r="B643" s="156"/>
      <c r="D643" s="150" t="s">
        <v>179</v>
      </c>
      <c r="E643" s="157" t="s">
        <v>19</v>
      </c>
      <c r="F643" s="158" t="s">
        <v>2407</v>
      </c>
      <c r="H643" s="159">
        <v>0.426</v>
      </c>
      <c r="I643" s="160"/>
      <c r="L643" s="156"/>
      <c r="M643" s="161"/>
      <c r="T643" s="162"/>
      <c r="AT643" s="157" t="s">
        <v>179</v>
      </c>
      <c r="AU643" s="157" t="s">
        <v>90</v>
      </c>
      <c r="AV643" s="13" t="s">
        <v>90</v>
      </c>
      <c r="AW643" s="13" t="s">
        <v>35</v>
      </c>
      <c r="AX643" s="13" t="s">
        <v>74</v>
      </c>
      <c r="AY643" s="157" t="s">
        <v>167</v>
      </c>
    </row>
    <row r="644" spans="2:51" s="13" customFormat="1" ht="11.25">
      <c r="B644" s="156"/>
      <c r="D644" s="150" t="s">
        <v>179</v>
      </c>
      <c r="E644" s="157" t="s">
        <v>19</v>
      </c>
      <c r="F644" s="158" t="s">
        <v>2408</v>
      </c>
      <c r="H644" s="159">
        <v>0.426</v>
      </c>
      <c r="I644" s="160"/>
      <c r="L644" s="156"/>
      <c r="M644" s="161"/>
      <c r="T644" s="162"/>
      <c r="AT644" s="157" t="s">
        <v>179</v>
      </c>
      <c r="AU644" s="157" t="s">
        <v>90</v>
      </c>
      <c r="AV644" s="13" t="s">
        <v>90</v>
      </c>
      <c r="AW644" s="13" t="s">
        <v>35</v>
      </c>
      <c r="AX644" s="13" t="s">
        <v>74</v>
      </c>
      <c r="AY644" s="157" t="s">
        <v>167</v>
      </c>
    </row>
    <row r="645" spans="2:51" s="15" customFormat="1" ht="11.25">
      <c r="B645" s="173"/>
      <c r="D645" s="150" t="s">
        <v>179</v>
      </c>
      <c r="E645" s="174" t="s">
        <v>19</v>
      </c>
      <c r="F645" s="175" t="s">
        <v>536</v>
      </c>
      <c r="H645" s="176">
        <v>4.459</v>
      </c>
      <c r="I645" s="177"/>
      <c r="L645" s="173"/>
      <c r="M645" s="178"/>
      <c r="T645" s="179"/>
      <c r="AT645" s="174" t="s">
        <v>179</v>
      </c>
      <c r="AU645" s="174" t="s">
        <v>90</v>
      </c>
      <c r="AV645" s="15" t="s">
        <v>103</v>
      </c>
      <c r="AW645" s="15" t="s">
        <v>35</v>
      </c>
      <c r="AX645" s="15" t="s">
        <v>74</v>
      </c>
      <c r="AY645" s="174" t="s">
        <v>167</v>
      </c>
    </row>
    <row r="646" spans="2:51" s="12" customFormat="1" ht="11.25">
      <c r="B646" s="149"/>
      <c r="D646" s="150" t="s">
        <v>179</v>
      </c>
      <c r="E646" s="151" t="s">
        <v>19</v>
      </c>
      <c r="F646" s="152" t="s">
        <v>2409</v>
      </c>
      <c r="H646" s="151" t="s">
        <v>19</v>
      </c>
      <c r="I646" s="153"/>
      <c r="L646" s="149"/>
      <c r="M646" s="154"/>
      <c r="T646" s="155"/>
      <c r="AT646" s="151" t="s">
        <v>179</v>
      </c>
      <c r="AU646" s="151" t="s">
        <v>90</v>
      </c>
      <c r="AV646" s="12" t="s">
        <v>82</v>
      </c>
      <c r="AW646" s="12" t="s">
        <v>35</v>
      </c>
      <c r="AX646" s="12" t="s">
        <v>74</v>
      </c>
      <c r="AY646" s="151" t="s">
        <v>167</v>
      </c>
    </row>
    <row r="647" spans="2:51" s="13" customFormat="1" ht="11.25">
      <c r="B647" s="156"/>
      <c r="D647" s="150" t="s">
        <v>179</v>
      </c>
      <c r="E647" s="157" t="s">
        <v>19</v>
      </c>
      <c r="F647" s="158" t="s">
        <v>2410</v>
      </c>
      <c r="H647" s="159">
        <v>0.257</v>
      </c>
      <c r="I647" s="160"/>
      <c r="L647" s="156"/>
      <c r="M647" s="161"/>
      <c r="T647" s="162"/>
      <c r="AT647" s="157" t="s">
        <v>179</v>
      </c>
      <c r="AU647" s="157" t="s">
        <v>90</v>
      </c>
      <c r="AV647" s="13" t="s">
        <v>90</v>
      </c>
      <c r="AW647" s="13" t="s">
        <v>35</v>
      </c>
      <c r="AX647" s="13" t="s">
        <v>74</v>
      </c>
      <c r="AY647" s="157" t="s">
        <v>167</v>
      </c>
    </row>
    <row r="648" spans="2:51" s="13" customFormat="1" ht="11.25">
      <c r="B648" s="156"/>
      <c r="D648" s="150" t="s">
        <v>179</v>
      </c>
      <c r="E648" s="157" t="s">
        <v>19</v>
      </c>
      <c r="F648" s="158" t="s">
        <v>2411</v>
      </c>
      <c r="H648" s="159">
        <v>0.15</v>
      </c>
      <c r="I648" s="160"/>
      <c r="L648" s="156"/>
      <c r="M648" s="161"/>
      <c r="T648" s="162"/>
      <c r="AT648" s="157" t="s">
        <v>179</v>
      </c>
      <c r="AU648" s="157" t="s">
        <v>90</v>
      </c>
      <c r="AV648" s="13" t="s">
        <v>90</v>
      </c>
      <c r="AW648" s="13" t="s">
        <v>35</v>
      </c>
      <c r="AX648" s="13" t="s">
        <v>74</v>
      </c>
      <c r="AY648" s="157" t="s">
        <v>167</v>
      </c>
    </row>
    <row r="649" spans="2:51" s="15" customFormat="1" ht="11.25">
      <c r="B649" s="173"/>
      <c r="D649" s="150" t="s">
        <v>179</v>
      </c>
      <c r="E649" s="174" t="s">
        <v>19</v>
      </c>
      <c r="F649" s="175" t="s">
        <v>536</v>
      </c>
      <c r="H649" s="176">
        <v>0.407</v>
      </c>
      <c r="I649" s="177"/>
      <c r="L649" s="173"/>
      <c r="M649" s="178"/>
      <c r="T649" s="179"/>
      <c r="AT649" s="174" t="s">
        <v>179</v>
      </c>
      <c r="AU649" s="174" t="s">
        <v>90</v>
      </c>
      <c r="AV649" s="15" t="s">
        <v>103</v>
      </c>
      <c r="AW649" s="15" t="s">
        <v>35</v>
      </c>
      <c r="AX649" s="15" t="s">
        <v>74</v>
      </c>
      <c r="AY649" s="174" t="s">
        <v>167</v>
      </c>
    </row>
    <row r="650" spans="2:51" s="14" customFormat="1" ht="11.25">
      <c r="B650" s="163"/>
      <c r="D650" s="150" t="s">
        <v>179</v>
      </c>
      <c r="E650" s="164" t="s">
        <v>19</v>
      </c>
      <c r="F650" s="165" t="s">
        <v>200</v>
      </c>
      <c r="H650" s="166">
        <v>4.866</v>
      </c>
      <c r="I650" s="167"/>
      <c r="L650" s="163"/>
      <c r="M650" s="168"/>
      <c r="T650" s="169"/>
      <c r="AT650" s="164" t="s">
        <v>179</v>
      </c>
      <c r="AU650" s="164" t="s">
        <v>90</v>
      </c>
      <c r="AV650" s="14" t="s">
        <v>175</v>
      </c>
      <c r="AW650" s="14" t="s">
        <v>35</v>
      </c>
      <c r="AX650" s="14" t="s">
        <v>82</v>
      </c>
      <c r="AY650" s="164" t="s">
        <v>167</v>
      </c>
    </row>
    <row r="651" spans="2:65" s="1" customFormat="1" ht="16.5" customHeight="1">
      <c r="B651" s="33"/>
      <c r="C651" s="132" t="s">
        <v>892</v>
      </c>
      <c r="D651" s="132" t="s">
        <v>170</v>
      </c>
      <c r="E651" s="133" t="s">
        <v>2412</v>
      </c>
      <c r="F651" s="134" t="s">
        <v>2413</v>
      </c>
      <c r="G651" s="135" t="s">
        <v>173</v>
      </c>
      <c r="H651" s="136">
        <v>50.158</v>
      </c>
      <c r="I651" s="137"/>
      <c r="J651" s="138">
        <f>ROUND(I651*H651,2)</f>
        <v>0</v>
      </c>
      <c r="K651" s="134" t="s">
        <v>174</v>
      </c>
      <c r="L651" s="33"/>
      <c r="M651" s="139" t="s">
        <v>19</v>
      </c>
      <c r="N651" s="140" t="s">
        <v>46</v>
      </c>
      <c r="P651" s="141">
        <f>O651*H651</f>
        <v>0</v>
      </c>
      <c r="Q651" s="141">
        <v>0.00842</v>
      </c>
      <c r="R651" s="141">
        <f>Q651*H651</f>
        <v>0.42233036</v>
      </c>
      <c r="S651" s="141">
        <v>0</v>
      </c>
      <c r="T651" s="142">
        <f>S651*H651</f>
        <v>0</v>
      </c>
      <c r="AR651" s="143" t="s">
        <v>175</v>
      </c>
      <c r="AT651" s="143" t="s">
        <v>170</v>
      </c>
      <c r="AU651" s="143" t="s">
        <v>90</v>
      </c>
      <c r="AY651" s="18" t="s">
        <v>167</v>
      </c>
      <c r="BE651" s="144">
        <f>IF(N651="základní",J651,0)</f>
        <v>0</v>
      </c>
      <c r="BF651" s="144">
        <f>IF(N651="snížená",J651,0)</f>
        <v>0</v>
      </c>
      <c r="BG651" s="144">
        <f>IF(N651="zákl. přenesená",J651,0)</f>
        <v>0</v>
      </c>
      <c r="BH651" s="144">
        <f>IF(N651="sníž. přenesená",J651,0)</f>
        <v>0</v>
      </c>
      <c r="BI651" s="144">
        <f>IF(N651="nulová",J651,0)</f>
        <v>0</v>
      </c>
      <c r="BJ651" s="18" t="s">
        <v>90</v>
      </c>
      <c r="BK651" s="144">
        <f>ROUND(I651*H651,2)</f>
        <v>0</v>
      </c>
      <c r="BL651" s="18" t="s">
        <v>175</v>
      </c>
      <c r="BM651" s="143" t="s">
        <v>2414</v>
      </c>
    </row>
    <row r="652" spans="2:47" s="1" customFormat="1" ht="11.25">
      <c r="B652" s="33"/>
      <c r="D652" s="145" t="s">
        <v>177</v>
      </c>
      <c r="F652" s="146" t="s">
        <v>2415</v>
      </c>
      <c r="I652" s="147"/>
      <c r="L652" s="33"/>
      <c r="M652" s="148"/>
      <c r="T652" s="54"/>
      <c r="AT652" s="18" t="s">
        <v>177</v>
      </c>
      <c r="AU652" s="18" t="s">
        <v>90</v>
      </c>
    </row>
    <row r="653" spans="2:51" s="12" customFormat="1" ht="11.25">
      <c r="B653" s="149"/>
      <c r="D653" s="150" t="s">
        <v>179</v>
      </c>
      <c r="E653" s="151" t="s">
        <v>19</v>
      </c>
      <c r="F653" s="152" t="s">
        <v>2176</v>
      </c>
      <c r="H653" s="151" t="s">
        <v>19</v>
      </c>
      <c r="I653" s="153"/>
      <c r="L653" s="149"/>
      <c r="M653" s="154"/>
      <c r="T653" s="155"/>
      <c r="AT653" s="151" t="s">
        <v>179</v>
      </c>
      <c r="AU653" s="151" t="s">
        <v>90</v>
      </c>
      <c r="AV653" s="12" t="s">
        <v>82</v>
      </c>
      <c r="AW653" s="12" t="s">
        <v>35</v>
      </c>
      <c r="AX653" s="12" t="s">
        <v>74</v>
      </c>
      <c r="AY653" s="151" t="s">
        <v>167</v>
      </c>
    </row>
    <row r="654" spans="2:51" s="13" customFormat="1" ht="11.25">
      <c r="B654" s="156"/>
      <c r="D654" s="150" t="s">
        <v>179</v>
      </c>
      <c r="E654" s="157" t="s">
        <v>19</v>
      </c>
      <c r="F654" s="158" t="s">
        <v>2416</v>
      </c>
      <c r="H654" s="159">
        <v>5.6</v>
      </c>
      <c r="I654" s="160"/>
      <c r="L654" s="156"/>
      <c r="M654" s="161"/>
      <c r="T654" s="162"/>
      <c r="AT654" s="157" t="s">
        <v>179</v>
      </c>
      <c r="AU654" s="157" t="s">
        <v>90</v>
      </c>
      <c r="AV654" s="13" t="s">
        <v>90</v>
      </c>
      <c r="AW654" s="13" t="s">
        <v>35</v>
      </c>
      <c r="AX654" s="13" t="s">
        <v>74</v>
      </c>
      <c r="AY654" s="157" t="s">
        <v>167</v>
      </c>
    </row>
    <row r="655" spans="2:51" s="13" customFormat="1" ht="11.25">
      <c r="B655" s="156"/>
      <c r="D655" s="150" t="s">
        <v>179</v>
      </c>
      <c r="E655" s="157" t="s">
        <v>19</v>
      </c>
      <c r="F655" s="158" t="s">
        <v>2417</v>
      </c>
      <c r="H655" s="159">
        <v>6.272</v>
      </c>
      <c r="I655" s="160"/>
      <c r="L655" s="156"/>
      <c r="M655" s="161"/>
      <c r="T655" s="162"/>
      <c r="AT655" s="157" t="s">
        <v>179</v>
      </c>
      <c r="AU655" s="157" t="s">
        <v>90</v>
      </c>
      <c r="AV655" s="13" t="s">
        <v>90</v>
      </c>
      <c r="AW655" s="13" t="s">
        <v>35</v>
      </c>
      <c r="AX655" s="13" t="s">
        <v>74</v>
      </c>
      <c r="AY655" s="157" t="s">
        <v>167</v>
      </c>
    </row>
    <row r="656" spans="2:51" s="13" customFormat="1" ht="11.25">
      <c r="B656" s="156"/>
      <c r="D656" s="150" t="s">
        <v>179</v>
      </c>
      <c r="E656" s="157" t="s">
        <v>19</v>
      </c>
      <c r="F656" s="158" t="s">
        <v>2418</v>
      </c>
      <c r="H656" s="159">
        <v>7.616</v>
      </c>
      <c r="I656" s="160"/>
      <c r="L656" s="156"/>
      <c r="M656" s="161"/>
      <c r="T656" s="162"/>
      <c r="AT656" s="157" t="s">
        <v>179</v>
      </c>
      <c r="AU656" s="157" t="s">
        <v>90</v>
      </c>
      <c r="AV656" s="13" t="s">
        <v>90</v>
      </c>
      <c r="AW656" s="13" t="s">
        <v>35</v>
      </c>
      <c r="AX656" s="13" t="s">
        <v>74</v>
      </c>
      <c r="AY656" s="157" t="s">
        <v>167</v>
      </c>
    </row>
    <row r="657" spans="2:51" s="13" customFormat="1" ht="11.25">
      <c r="B657" s="156"/>
      <c r="D657" s="150" t="s">
        <v>179</v>
      </c>
      <c r="E657" s="157" t="s">
        <v>19</v>
      </c>
      <c r="F657" s="158" t="s">
        <v>2419</v>
      </c>
      <c r="H657" s="159">
        <v>4.48</v>
      </c>
      <c r="I657" s="160"/>
      <c r="L657" s="156"/>
      <c r="M657" s="161"/>
      <c r="T657" s="162"/>
      <c r="AT657" s="157" t="s">
        <v>179</v>
      </c>
      <c r="AU657" s="157" t="s">
        <v>90</v>
      </c>
      <c r="AV657" s="13" t="s">
        <v>90</v>
      </c>
      <c r="AW657" s="13" t="s">
        <v>35</v>
      </c>
      <c r="AX657" s="13" t="s">
        <v>74</v>
      </c>
      <c r="AY657" s="157" t="s">
        <v>167</v>
      </c>
    </row>
    <row r="658" spans="2:51" s="13" customFormat="1" ht="11.25">
      <c r="B658" s="156"/>
      <c r="D658" s="150" t="s">
        <v>179</v>
      </c>
      <c r="E658" s="157" t="s">
        <v>19</v>
      </c>
      <c r="F658" s="158" t="s">
        <v>2420</v>
      </c>
      <c r="H658" s="159">
        <v>4.48</v>
      </c>
      <c r="I658" s="160"/>
      <c r="L658" s="156"/>
      <c r="M658" s="161"/>
      <c r="T658" s="162"/>
      <c r="AT658" s="157" t="s">
        <v>179</v>
      </c>
      <c r="AU658" s="157" t="s">
        <v>90</v>
      </c>
      <c r="AV658" s="13" t="s">
        <v>90</v>
      </c>
      <c r="AW658" s="13" t="s">
        <v>35</v>
      </c>
      <c r="AX658" s="13" t="s">
        <v>74</v>
      </c>
      <c r="AY658" s="157" t="s">
        <v>167</v>
      </c>
    </row>
    <row r="659" spans="2:51" s="12" customFormat="1" ht="11.25">
      <c r="B659" s="149"/>
      <c r="D659" s="150" t="s">
        <v>179</v>
      </c>
      <c r="E659" s="151" t="s">
        <v>19</v>
      </c>
      <c r="F659" s="152" t="s">
        <v>2180</v>
      </c>
      <c r="H659" s="151" t="s">
        <v>19</v>
      </c>
      <c r="I659" s="153"/>
      <c r="L659" s="149"/>
      <c r="M659" s="154"/>
      <c r="T659" s="155"/>
      <c r="AT659" s="151" t="s">
        <v>179</v>
      </c>
      <c r="AU659" s="151" t="s">
        <v>90</v>
      </c>
      <c r="AV659" s="12" t="s">
        <v>82</v>
      </c>
      <c r="AW659" s="12" t="s">
        <v>35</v>
      </c>
      <c r="AX659" s="12" t="s">
        <v>74</v>
      </c>
      <c r="AY659" s="151" t="s">
        <v>167</v>
      </c>
    </row>
    <row r="660" spans="2:51" s="13" customFormat="1" ht="11.25">
      <c r="B660" s="156"/>
      <c r="D660" s="150" t="s">
        <v>179</v>
      </c>
      <c r="E660" s="157" t="s">
        <v>19</v>
      </c>
      <c r="F660" s="158" t="s">
        <v>2418</v>
      </c>
      <c r="H660" s="159">
        <v>7.616</v>
      </c>
      <c r="I660" s="160"/>
      <c r="L660" s="156"/>
      <c r="M660" s="161"/>
      <c r="T660" s="162"/>
      <c r="AT660" s="157" t="s">
        <v>179</v>
      </c>
      <c r="AU660" s="157" t="s">
        <v>90</v>
      </c>
      <c r="AV660" s="13" t="s">
        <v>90</v>
      </c>
      <c r="AW660" s="13" t="s">
        <v>35</v>
      </c>
      <c r="AX660" s="13" t="s">
        <v>74</v>
      </c>
      <c r="AY660" s="157" t="s">
        <v>167</v>
      </c>
    </row>
    <row r="661" spans="2:51" s="13" customFormat="1" ht="11.25">
      <c r="B661" s="156"/>
      <c r="D661" s="150" t="s">
        <v>179</v>
      </c>
      <c r="E661" s="157" t="s">
        <v>19</v>
      </c>
      <c r="F661" s="158" t="s">
        <v>2421</v>
      </c>
      <c r="H661" s="159">
        <v>4.256</v>
      </c>
      <c r="I661" s="160"/>
      <c r="L661" s="156"/>
      <c r="M661" s="161"/>
      <c r="T661" s="162"/>
      <c r="AT661" s="157" t="s">
        <v>179</v>
      </c>
      <c r="AU661" s="157" t="s">
        <v>90</v>
      </c>
      <c r="AV661" s="13" t="s">
        <v>90</v>
      </c>
      <c r="AW661" s="13" t="s">
        <v>35</v>
      </c>
      <c r="AX661" s="13" t="s">
        <v>74</v>
      </c>
      <c r="AY661" s="157" t="s">
        <v>167</v>
      </c>
    </row>
    <row r="662" spans="2:51" s="13" customFormat="1" ht="11.25">
      <c r="B662" s="156"/>
      <c r="D662" s="150" t="s">
        <v>179</v>
      </c>
      <c r="E662" s="157" t="s">
        <v>19</v>
      </c>
      <c r="F662" s="158" t="s">
        <v>2422</v>
      </c>
      <c r="H662" s="159">
        <v>4.256</v>
      </c>
      <c r="I662" s="160"/>
      <c r="L662" s="156"/>
      <c r="M662" s="161"/>
      <c r="T662" s="162"/>
      <c r="AT662" s="157" t="s">
        <v>179</v>
      </c>
      <c r="AU662" s="157" t="s">
        <v>90</v>
      </c>
      <c r="AV662" s="13" t="s">
        <v>90</v>
      </c>
      <c r="AW662" s="13" t="s">
        <v>35</v>
      </c>
      <c r="AX662" s="13" t="s">
        <v>74</v>
      </c>
      <c r="AY662" s="157" t="s">
        <v>167</v>
      </c>
    </row>
    <row r="663" spans="2:51" s="12" customFormat="1" ht="11.25">
      <c r="B663" s="149"/>
      <c r="D663" s="150" t="s">
        <v>179</v>
      </c>
      <c r="E663" s="151" t="s">
        <v>19</v>
      </c>
      <c r="F663" s="152" t="s">
        <v>2409</v>
      </c>
      <c r="H663" s="151" t="s">
        <v>19</v>
      </c>
      <c r="I663" s="153"/>
      <c r="L663" s="149"/>
      <c r="M663" s="154"/>
      <c r="T663" s="155"/>
      <c r="AT663" s="151" t="s">
        <v>179</v>
      </c>
      <c r="AU663" s="151" t="s">
        <v>90</v>
      </c>
      <c r="AV663" s="12" t="s">
        <v>82</v>
      </c>
      <c r="AW663" s="12" t="s">
        <v>35</v>
      </c>
      <c r="AX663" s="12" t="s">
        <v>74</v>
      </c>
      <c r="AY663" s="151" t="s">
        <v>167</v>
      </c>
    </row>
    <row r="664" spans="2:51" s="13" customFormat="1" ht="11.25">
      <c r="B664" s="156"/>
      <c r="D664" s="150" t="s">
        <v>179</v>
      </c>
      <c r="E664" s="157" t="s">
        <v>19</v>
      </c>
      <c r="F664" s="158" t="s">
        <v>2423</v>
      </c>
      <c r="H664" s="159">
        <v>3.432</v>
      </c>
      <c r="I664" s="160"/>
      <c r="L664" s="156"/>
      <c r="M664" s="161"/>
      <c r="T664" s="162"/>
      <c r="AT664" s="157" t="s">
        <v>179</v>
      </c>
      <c r="AU664" s="157" t="s">
        <v>90</v>
      </c>
      <c r="AV664" s="13" t="s">
        <v>90</v>
      </c>
      <c r="AW664" s="13" t="s">
        <v>35</v>
      </c>
      <c r="AX664" s="13" t="s">
        <v>74</v>
      </c>
      <c r="AY664" s="157" t="s">
        <v>167</v>
      </c>
    </row>
    <row r="665" spans="2:51" s="13" customFormat="1" ht="11.25">
      <c r="B665" s="156"/>
      <c r="D665" s="150" t="s">
        <v>179</v>
      </c>
      <c r="E665" s="157" t="s">
        <v>19</v>
      </c>
      <c r="F665" s="158" t="s">
        <v>2424</v>
      </c>
      <c r="H665" s="159">
        <v>2</v>
      </c>
      <c r="I665" s="160"/>
      <c r="L665" s="156"/>
      <c r="M665" s="161"/>
      <c r="T665" s="162"/>
      <c r="AT665" s="157" t="s">
        <v>179</v>
      </c>
      <c r="AU665" s="157" t="s">
        <v>90</v>
      </c>
      <c r="AV665" s="13" t="s">
        <v>90</v>
      </c>
      <c r="AW665" s="13" t="s">
        <v>35</v>
      </c>
      <c r="AX665" s="13" t="s">
        <v>74</v>
      </c>
      <c r="AY665" s="157" t="s">
        <v>167</v>
      </c>
    </row>
    <row r="666" spans="2:51" s="13" customFormat="1" ht="11.25">
      <c r="B666" s="156"/>
      <c r="D666" s="150" t="s">
        <v>179</v>
      </c>
      <c r="E666" s="157" t="s">
        <v>19</v>
      </c>
      <c r="F666" s="158" t="s">
        <v>2425</v>
      </c>
      <c r="H666" s="159">
        <v>0.15</v>
      </c>
      <c r="I666" s="160"/>
      <c r="L666" s="156"/>
      <c r="M666" s="161"/>
      <c r="T666" s="162"/>
      <c r="AT666" s="157" t="s">
        <v>179</v>
      </c>
      <c r="AU666" s="157" t="s">
        <v>90</v>
      </c>
      <c r="AV666" s="13" t="s">
        <v>90</v>
      </c>
      <c r="AW666" s="13" t="s">
        <v>35</v>
      </c>
      <c r="AX666" s="13" t="s">
        <v>74</v>
      </c>
      <c r="AY666" s="157" t="s">
        <v>167</v>
      </c>
    </row>
    <row r="667" spans="2:51" s="14" customFormat="1" ht="11.25">
      <c r="B667" s="163"/>
      <c r="D667" s="150" t="s">
        <v>179</v>
      </c>
      <c r="E667" s="164" t="s">
        <v>19</v>
      </c>
      <c r="F667" s="165" t="s">
        <v>200</v>
      </c>
      <c r="H667" s="166">
        <v>50.158</v>
      </c>
      <c r="I667" s="167"/>
      <c r="L667" s="163"/>
      <c r="M667" s="168"/>
      <c r="T667" s="169"/>
      <c r="AT667" s="164" t="s">
        <v>179</v>
      </c>
      <c r="AU667" s="164" t="s">
        <v>90</v>
      </c>
      <c r="AV667" s="14" t="s">
        <v>175</v>
      </c>
      <c r="AW667" s="14" t="s">
        <v>35</v>
      </c>
      <c r="AX667" s="14" t="s">
        <v>82</v>
      </c>
      <c r="AY667" s="164" t="s">
        <v>167</v>
      </c>
    </row>
    <row r="668" spans="2:65" s="1" customFormat="1" ht="16.5" customHeight="1">
      <c r="B668" s="33"/>
      <c r="C668" s="132" t="s">
        <v>901</v>
      </c>
      <c r="D668" s="132" t="s">
        <v>170</v>
      </c>
      <c r="E668" s="133" t="s">
        <v>2426</v>
      </c>
      <c r="F668" s="134" t="s">
        <v>2427</v>
      </c>
      <c r="G668" s="135" t="s">
        <v>173</v>
      </c>
      <c r="H668" s="136">
        <v>50.158</v>
      </c>
      <c r="I668" s="137"/>
      <c r="J668" s="138">
        <f>ROUND(I668*H668,2)</f>
        <v>0</v>
      </c>
      <c r="K668" s="134" t="s">
        <v>174</v>
      </c>
      <c r="L668" s="33"/>
      <c r="M668" s="139" t="s">
        <v>19</v>
      </c>
      <c r="N668" s="140" t="s">
        <v>46</v>
      </c>
      <c r="P668" s="141">
        <f>O668*H668</f>
        <v>0</v>
      </c>
      <c r="Q668" s="141">
        <v>0</v>
      </c>
      <c r="R668" s="141">
        <f>Q668*H668</f>
        <v>0</v>
      </c>
      <c r="S668" s="141">
        <v>0</v>
      </c>
      <c r="T668" s="142">
        <f>S668*H668</f>
        <v>0</v>
      </c>
      <c r="AR668" s="143" t="s">
        <v>175</v>
      </c>
      <c r="AT668" s="143" t="s">
        <v>170</v>
      </c>
      <c r="AU668" s="143" t="s">
        <v>90</v>
      </c>
      <c r="AY668" s="18" t="s">
        <v>167</v>
      </c>
      <c r="BE668" s="144">
        <f>IF(N668="základní",J668,0)</f>
        <v>0</v>
      </c>
      <c r="BF668" s="144">
        <f>IF(N668="snížená",J668,0)</f>
        <v>0</v>
      </c>
      <c r="BG668" s="144">
        <f>IF(N668="zákl. přenesená",J668,0)</f>
        <v>0</v>
      </c>
      <c r="BH668" s="144">
        <f>IF(N668="sníž. přenesená",J668,0)</f>
        <v>0</v>
      </c>
      <c r="BI668" s="144">
        <f>IF(N668="nulová",J668,0)</f>
        <v>0</v>
      </c>
      <c r="BJ668" s="18" t="s">
        <v>90</v>
      </c>
      <c r="BK668" s="144">
        <f>ROUND(I668*H668,2)</f>
        <v>0</v>
      </c>
      <c r="BL668" s="18" t="s">
        <v>175</v>
      </c>
      <c r="BM668" s="143" t="s">
        <v>2428</v>
      </c>
    </row>
    <row r="669" spans="2:47" s="1" customFormat="1" ht="11.25">
      <c r="B669" s="33"/>
      <c r="D669" s="145" t="s">
        <v>177</v>
      </c>
      <c r="F669" s="146" t="s">
        <v>2429</v>
      </c>
      <c r="I669" s="147"/>
      <c r="L669" s="33"/>
      <c r="M669" s="148"/>
      <c r="T669" s="54"/>
      <c r="AT669" s="18" t="s">
        <v>177</v>
      </c>
      <c r="AU669" s="18" t="s">
        <v>90</v>
      </c>
    </row>
    <row r="670" spans="2:65" s="1" customFormat="1" ht="16.5" customHeight="1">
      <c r="B670" s="33"/>
      <c r="C670" s="132" t="s">
        <v>906</v>
      </c>
      <c r="D670" s="132" t="s">
        <v>170</v>
      </c>
      <c r="E670" s="133" t="s">
        <v>2430</v>
      </c>
      <c r="F670" s="134" t="s">
        <v>2431</v>
      </c>
      <c r="G670" s="135" t="s">
        <v>389</v>
      </c>
      <c r="H670" s="136">
        <v>0.603</v>
      </c>
      <c r="I670" s="137"/>
      <c r="J670" s="138">
        <f>ROUND(I670*H670,2)</f>
        <v>0</v>
      </c>
      <c r="K670" s="134" t="s">
        <v>174</v>
      </c>
      <c r="L670" s="33"/>
      <c r="M670" s="139" t="s">
        <v>19</v>
      </c>
      <c r="N670" s="140" t="s">
        <v>46</v>
      </c>
      <c r="P670" s="141">
        <f>O670*H670</f>
        <v>0</v>
      </c>
      <c r="Q670" s="141">
        <v>1.05291</v>
      </c>
      <c r="R670" s="141">
        <f>Q670*H670</f>
        <v>0.63490473</v>
      </c>
      <c r="S670" s="141">
        <v>0</v>
      </c>
      <c r="T670" s="142">
        <f>S670*H670</f>
        <v>0</v>
      </c>
      <c r="AR670" s="143" t="s">
        <v>175</v>
      </c>
      <c r="AT670" s="143" t="s">
        <v>170</v>
      </c>
      <c r="AU670" s="143" t="s">
        <v>90</v>
      </c>
      <c r="AY670" s="18" t="s">
        <v>167</v>
      </c>
      <c r="BE670" s="144">
        <f>IF(N670="základní",J670,0)</f>
        <v>0</v>
      </c>
      <c r="BF670" s="144">
        <f>IF(N670="snížená",J670,0)</f>
        <v>0</v>
      </c>
      <c r="BG670" s="144">
        <f>IF(N670="zákl. přenesená",J670,0)</f>
        <v>0</v>
      </c>
      <c r="BH670" s="144">
        <f>IF(N670="sníž. přenesená",J670,0)</f>
        <v>0</v>
      </c>
      <c r="BI670" s="144">
        <f>IF(N670="nulová",J670,0)</f>
        <v>0</v>
      </c>
      <c r="BJ670" s="18" t="s">
        <v>90</v>
      </c>
      <c r="BK670" s="144">
        <f>ROUND(I670*H670,2)</f>
        <v>0</v>
      </c>
      <c r="BL670" s="18" t="s">
        <v>175</v>
      </c>
      <c r="BM670" s="143" t="s">
        <v>2432</v>
      </c>
    </row>
    <row r="671" spans="2:47" s="1" customFormat="1" ht="11.25">
      <c r="B671" s="33"/>
      <c r="D671" s="145" t="s">
        <v>177</v>
      </c>
      <c r="F671" s="146" t="s">
        <v>2433</v>
      </c>
      <c r="I671" s="147"/>
      <c r="L671" s="33"/>
      <c r="M671" s="148"/>
      <c r="T671" s="54"/>
      <c r="AT671" s="18" t="s">
        <v>177</v>
      </c>
      <c r="AU671" s="18" t="s">
        <v>90</v>
      </c>
    </row>
    <row r="672" spans="2:51" s="12" customFormat="1" ht="11.25">
      <c r="B672" s="149"/>
      <c r="D672" s="150" t="s">
        <v>179</v>
      </c>
      <c r="E672" s="151" t="s">
        <v>19</v>
      </c>
      <c r="F672" s="152" t="s">
        <v>542</v>
      </c>
      <c r="H672" s="151" t="s">
        <v>19</v>
      </c>
      <c r="I672" s="153"/>
      <c r="L672" s="149"/>
      <c r="M672" s="154"/>
      <c r="T672" s="155"/>
      <c r="AT672" s="151" t="s">
        <v>179</v>
      </c>
      <c r="AU672" s="151" t="s">
        <v>90</v>
      </c>
      <c r="AV672" s="12" t="s">
        <v>82</v>
      </c>
      <c r="AW672" s="12" t="s">
        <v>35</v>
      </c>
      <c r="AX672" s="12" t="s">
        <v>74</v>
      </c>
      <c r="AY672" s="151" t="s">
        <v>167</v>
      </c>
    </row>
    <row r="673" spans="2:51" s="12" customFormat="1" ht="11.25">
      <c r="B673" s="149"/>
      <c r="D673" s="150" t="s">
        <v>179</v>
      </c>
      <c r="E673" s="151" t="s">
        <v>19</v>
      </c>
      <c r="F673" s="152" t="s">
        <v>2371</v>
      </c>
      <c r="H673" s="151" t="s">
        <v>19</v>
      </c>
      <c r="I673" s="153"/>
      <c r="L673" s="149"/>
      <c r="M673" s="154"/>
      <c r="T673" s="155"/>
      <c r="AT673" s="151" t="s">
        <v>179</v>
      </c>
      <c r="AU673" s="151" t="s">
        <v>90</v>
      </c>
      <c r="AV673" s="12" t="s">
        <v>82</v>
      </c>
      <c r="AW673" s="12" t="s">
        <v>35</v>
      </c>
      <c r="AX673" s="12" t="s">
        <v>74</v>
      </c>
      <c r="AY673" s="151" t="s">
        <v>167</v>
      </c>
    </row>
    <row r="674" spans="2:51" s="13" customFormat="1" ht="11.25">
      <c r="B674" s="156"/>
      <c r="D674" s="150" t="s">
        <v>179</v>
      </c>
      <c r="E674" s="157" t="s">
        <v>19</v>
      </c>
      <c r="F674" s="158" t="s">
        <v>2434</v>
      </c>
      <c r="H674" s="159">
        <v>0.535</v>
      </c>
      <c r="I674" s="160"/>
      <c r="L674" s="156"/>
      <c r="M674" s="161"/>
      <c r="T674" s="162"/>
      <c r="AT674" s="157" t="s">
        <v>179</v>
      </c>
      <c r="AU674" s="157" t="s">
        <v>90</v>
      </c>
      <c r="AV674" s="13" t="s">
        <v>90</v>
      </c>
      <c r="AW674" s="13" t="s">
        <v>35</v>
      </c>
      <c r="AX674" s="13" t="s">
        <v>74</v>
      </c>
      <c r="AY674" s="157" t="s">
        <v>167</v>
      </c>
    </row>
    <row r="675" spans="2:51" s="12" customFormat="1" ht="11.25">
      <c r="B675" s="149"/>
      <c r="D675" s="150" t="s">
        <v>179</v>
      </c>
      <c r="E675" s="151" t="s">
        <v>19</v>
      </c>
      <c r="F675" s="152" t="s">
        <v>2435</v>
      </c>
      <c r="H675" s="151" t="s">
        <v>19</v>
      </c>
      <c r="I675" s="153"/>
      <c r="L675" s="149"/>
      <c r="M675" s="154"/>
      <c r="T675" s="155"/>
      <c r="AT675" s="151" t="s">
        <v>179</v>
      </c>
      <c r="AU675" s="151" t="s">
        <v>90</v>
      </c>
      <c r="AV675" s="12" t="s">
        <v>82</v>
      </c>
      <c r="AW675" s="12" t="s">
        <v>35</v>
      </c>
      <c r="AX675" s="12" t="s">
        <v>74</v>
      </c>
      <c r="AY675" s="151" t="s">
        <v>167</v>
      </c>
    </row>
    <row r="676" spans="2:51" s="13" customFormat="1" ht="11.25">
      <c r="B676" s="156"/>
      <c r="D676" s="150" t="s">
        <v>179</v>
      </c>
      <c r="E676" s="157" t="s">
        <v>19</v>
      </c>
      <c r="F676" s="158" t="s">
        <v>2436</v>
      </c>
      <c r="H676" s="159">
        <v>0.043</v>
      </c>
      <c r="I676" s="160"/>
      <c r="L676" s="156"/>
      <c r="M676" s="161"/>
      <c r="T676" s="162"/>
      <c r="AT676" s="157" t="s">
        <v>179</v>
      </c>
      <c r="AU676" s="157" t="s">
        <v>90</v>
      </c>
      <c r="AV676" s="13" t="s">
        <v>90</v>
      </c>
      <c r="AW676" s="13" t="s">
        <v>35</v>
      </c>
      <c r="AX676" s="13" t="s">
        <v>74</v>
      </c>
      <c r="AY676" s="157" t="s">
        <v>167</v>
      </c>
    </row>
    <row r="677" spans="2:51" s="13" customFormat="1" ht="11.25">
      <c r="B677" s="156"/>
      <c r="D677" s="150" t="s">
        <v>179</v>
      </c>
      <c r="E677" s="157" t="s">
        <v>19</v>
      </c>
      <c r="F677" s="158" t="s">
        <v>2437</v>
      </c>
      <c r="H677" s="159">
        <v>0.025</v>
      </c>
      <c r="I677" s="160"/>
      <c r="L677" s="156"/>
      <c r="M677" s="161"/>
      <c r="T677" s="162"/>
      <c r="AT677" s="157" t="s">
        <v>179</v>
      </c>
      <c r="AU677" s="157" t="s">
        <v>90</v>
      </c>
      <c r="AV677" s="13" t="s">
        <v>90</v>
      </c>
      <c r="AW677" s="13" t="s">
        <v>35</v>
      </c>
      <c r="AX677" s="13" t="s">
        <v>74</v>
      </c>
      <c r="AY677" s="157" t="s">
        <v>167</v>
      </c>
    </row>
    <row r="678" spans="2:51" s="14" customFormat="1" ht="11.25">
      <c r="B678" s="163"/>
      <c r="D678" s="150" t="s">
        <v>179</v>
      </c>
      <c r="E678" s="164" t="s">
        <v>19</v>
      </c>
      <c r="F678" s="165" t="s">
        <v>200</v>
      </c>
      <c r="H678" s="166">
        <v>0.603</v>
      </c>
      <c r="I678" s="167"/>
      <c r="L678" s="163"/>
      <c r="M678" s="168"/>
      <c r="T678" s="169"/>
      <c r="AT678" s="164" t="s">
        <v>179</v>
      </c>
      <c r="AU678" s="164" t="s">
        <v>90</v>
      </c>
      <c r="AV678" s="14" t="s">
        <v>175</v>
      </c>
      <c r="AW678" s="14" t="s">
        <v>35</v>
      </c>
      <c r="AX678" s="14" t="s">
        <v>82</v>
      </c>
      <c r="AY678" s="164" t="s">
        <v>167</v>
      </c>
    </row>
    <row r="679" spans="2:63" s="11" customFormat="1" ht="22.9" customHeight="1">
      <c r="B679" s="120"/>
      <c r="D679" s="121" t="s">
        <v>73</v>
      </c>
      <c r="E679" s="130" t="s">
        <v>223</v>
      </c>
      <c r="F679" s="130" t="s">
        <v>568</v>
      </c>
      <c r="I679" s="123"/>
      <c r="J679" s="131">
        <f>BK679</f>
        <v>0</v>
      </c>
      <c r="L679" s="120"/>
      <c r="M679" s="125"/>
      <c r="P679" s="126">
        <f>SUM(P680:P1031)</f>
        <v>0</v>
      </c>
      <c r="R679" s="126">
        <f>SUM(R680:R1031)</f>
        <v>77.11645976999999</v>
      </c>
      <c r="T679" s="127">
        <f>SUM(T680:T1031)</f>
        <v>0</v>
      </c>
      <c r="AR679" s="121" t="s">
        <v>82</v>
      </c>
      <c r="AT679" s="128" t="s">
        <v>73</v>
      </c>
      <c r="AU679" s="128" t="s">
        <v>82</v>
      </c>
      <c r="AY679" s="121" t="s">
        <v>167</v>
      </c>
      <c r="BK679" s="129">
        <f>SUM(BK680:BK1031)</f>
        <v>0</v>
      </c>
    </row>
    <row r="680" spans="2:65" s="1" customFormat="1" ht="16.5" customHeight="1">
      <c r="B680" s="33"/>
      <c r="C680" s="132" t="s">
        <v>910</v>
      </c>
      <c r="D680" s="132" t="s">
        <v>170</v>
      </c>
      <c r="E680" s="133" t="s">
        <v>2438</v>
      </c>
      <c r="F680" s="134" t="s">
        <v>2439</v>
      </c>
      <c r="G680" s="135" t="s">
        <v>173</v>
      </c>
      <c r="H680" s="136">
        <v>8.74</v>
      </c>
      <c r="I680" s="137"/>
      <c r="J680" s="138">
        <f>ROUND(I680*H680,2)</f>
        <v>0</v>
      </c>
      <c r="K680" s="134" t="s">
        <v>174</v>
      </c>
      <c r="L680" s="33"/>
      <c r="M680" s="139" t="s">
        <v>19</v>
      </c>
      <c r="N680" s="140" t="s">
        <v>46</v>
      </c>
      <c r="P680" s="141">
        <f>O680*H680</f>
        <v>0</v>
      </c>
      <c r="Q680" s="141">
        <v>0.00026</v>
      </c>
      <c r="R680" s="141">
        <f>Q680*H680</f>
        <v>0.0022724</v>
      </c>
      <c r="S680" s="141">
        <v>0</v>
      </c>
      <c r="T680" s="142">
        <f>S680*H680</f>
        <v>0</v>
      </c>
      <c r="AR680" s="143" t="s">
        <v>175</v>
      </c>
      <c r="AT680" s="143" t="s">
        <v>170</v>
      </c>
      <c r="AU680" s="143" t="s">
        <v>90</v>
      </c>
      <c r="AY680" s="18" t="s">
        <v>167</v>
      </c>
      <c r="BE680" s="144">
        <f>IF(N680="základní",J680,0)</f>
        <v>0</v>
      </c>
      <c r="BF680" s="144">
        <f>IF(N680="snížená",J680,0)</f>
        <v>0</v>
      </c>
      <c r="BG680" s="144">
        <f>IF(N680="zákl. přenesená",J680,0)</f>
        <v>0</v>
      </c>
      <c r="BH680" s="144">
        <f>IF(N680="sníž. přenesená",J680,0)</f>
        <v>0</v>
      </c>
      <c r="BI680" s="144">
        <f>IF(N680="nulová",J680,0)</f>
        <v>0</v>
      </c>
      <c r="BJ680" s="18" t="s">
        <v>90</v>
      </c>
      <c r="BK680" s="144">
        <f>ROUND(I680*H680,2)</f>
        <v>0</v>
      </c>
      <c r="BL680" s="18" t="s">
        <v>175</v>
      </c>
      <c r="BM680" s="143" t="s">
        <v>2440</v>
      </c>
    </row>
    <row r="681" spans="2:47" s="1" customFormat="1" ht="11.25">
      <c r="B681" s="33"/>
      <c r="D681" s="145" t="s">
        <v>177</v>
      </c>
      <c r="F681" s="146" t="s">
        <v>2441</v>
      </c>
      <c r="I681" s="147"/>
      <c r="L681" s="33"/>
      <c r="M681" s="148"/>
      <c r="T681" s="54"/>
      <c r="AT681" s="18" t="s">
        <v>177</v>
      </c>
      <c r="AU681" s="18" t="s">
        <v>90</v>
      </c>
    </row>
    <row r="682" spans="2:51" s="12" customFormat="1" ht="11.25">
      <c r="B682" s="149"/>
      <c r="D682" s="150" t="s">
        <v>179</v>
      </c>
      <c r="E682" s="151" t="s">
        <v>19</v>
      </c>
      <c r="F682" s="152" t="s">
        <v>2442</v>
      </c>
      <c r="H682" s="151" t="s">
        <v>19</v>
      </c>
      <c r="I682" s="153"/>
      <c r="L682" s="149"/>
      <c r="M682" s="154"/>
      <c r="T682" s="155"/>
      <c r="AT682" s="151" t="s">
        <v>179</v>
      </c>
      <c r="AU682" s="151" t="s">
        <v>90</v>
      </c>
      <c r="AV682" s="12" t="s">
        <v>82</v>
      </c>
      <c r="AW682" s="12" t="s">
        <v>35</v>
      </c>
      <c r="AX682" s="12" t="s">
        <v>74</v>
      </c>
      <c r="AY682" s="151" t="s">
        <v>167</v>
      </c>
    </row>
    <row r="683" spans="2:51" s="13" customFormat="1" ht="11.25">
      <c r="B683" s="156"/>
      <c r="D683" s="150" t="s">
        <v>179</v>
      </c>
      <c r="E683" s="157" t="s">
        <v>19</v>
      </c>
      <c r="F683" s="158" t="s">
        <v>2443</v>
      </c>
      <c r="H683" s="159">
        <v>3.89</v>
      </c>
      <c r="I683" s="160"/>
      <c r="L683" s="156"/>
      <c r="M683" s="161"/>
      <c r="T683" s="162"/>
      <c r="AT683" s="157" t="s">
        <v>179</v>
      </c>
      <c r="AU683" s="157" t="s">
        <v>90</v>
      </c>
      <c r="AV683" s="13" t="s">
        <v>90</v>
      </c>
      <c r="AW683" s="13" t="s">
        <v>35</v>
      </c>
      <c r="AX683" s="13" t="s">
        <v>74</v>
      </c>
      <c r="AY683" s="157" t="s">
        <v>167</v>
      </c>
    </row>
    <row r="684" spans="2:51" s="13" customFormat="1" ht="11.25">
      <c r="B684" s="156"/>
      <c r="D684" s="150" t="s">
        <v>179</v>
      </c>
      <c r="E684" s="157" t="s">
        <v>19</v>
      </c>
      <c r="F684" s="158" t="s">
        <v>2444</v>
      </c>
      <c r="H684" s="159">
        <v>3.89</v>
      </c>
      <c r="I684" s="160"/>
      <c r="L684" s="156"/>
      <c r="M684" s="161"/>
      <c r="T684" s="162"/>
      <c r="AT684" s="157" t="s">
        <v>179</v>
      </c>
      <c r="AU684" s="157" t="s">
        <v>90</v>
      </c>
      <c r="AV684" s="13" t="s">
        <v>90</v>
      </c>
      <c r="AW684" s="13" t="s">
        <v>35</v>
      </c>
      <c r="AX684" s="13" t="s">
        <v>74</v>
      </c>
      <c r="AY684" s="157" t="s">
        <v>167</v>
      </c>
    </row>
    <row r="685" spans="2:51" s="12" customFormat="1" ht="11.25">
      <c r="B685" s="149"/>
      <c r="D685" s="150" t="s">
        <v>179</v>
      </c>
      <c r="E685" s="151" t="s">
        <v>19</v>
      </c>
      <c r="F685" s="152" t="s">
        <v>2445</v>
      </c>
      <c r="H685" s="151" t="s">
        <v>19</v>
      </c>
      <c r="I685" s="153"/>
      <c r="L685" s="149"/>
      <c r="M685" s="154"/>
      <c r="T685" s="155"/>
      <c r="AT685" s="151" t="s">
        <v>179</v>
      </c>
      <c r="AU685" s="151" t="s">
        <v>90</v>
      </c>
      <c r="AV685" s="12" t="s">
        <v>82</v>
      </c>
      <c r="AW685" s="12" t="s">
        <v>35</v>
      </c>
      <c r="AX685" s="12" t="s">
        <v>74</v>
      </c>
      <c r="AY685" s="151" t="s">
        <v>167</v>
      </c>
    </row>
    <row r="686" spans="2:51" s="13" customFormat="1" ht="11.25">
      <c r="B686" s="156"/>
      <c r="D686" s="150" t="s">
        <v>179</v>
      </c>
      <c r="E686" s="157" t="s">
        <v>19</v>
      </c>
      <c r="F686" s="158" t="s">
        <v>2446</v>
      </c>
      <c r="H686" s="159">
        <v>0.96</v>
      </c>
      <c r="I686" s="160"/>
      <c r="L686" s="156"/>
      <c r="M686" s="161"/>
      <c r="T686" s="162"/>
      <c r="AT686" s="157" t="s">
        <v>179</v>
      </c>
      <c r="AU686" s="157" t="s">
        <v>90</v>
      </c>
      <c r="AV686" s="13" t="s">
        <v>90</v>
      </c>
      <c r="AW686" s="13" t="s">
        <v>35</v>
      </c>
      <c r="AX686" s="13" t="s">
        <v>74</v>
      </c>
      <c r="AY686" s="157" t="s">
        <v>167</v>
      </c>
    </row>
    <row r="687" spans="2:51" s="14" customFormat="1" ht="11.25">
      <c r="B687" s="163"/>
      <c r="D687" s="150" t="s">
        <v>179</v>
      </c>
      <c r="E687" s="164" t="s">
        <v>19</v>
      </c>
      <c r="F687" s="165" t="s">
        <v>200</v>
      </c>
      <c r="H687" s="166">
        <v>8.74</v>
      </c>
      <c r="I687" s="167"/>
      <c r="L687" s="163"/>
      <c r="M687" s="168"/>
      <c r="T687" s="169"/>
      <c r="AT687" s="164" t="s">
        <v>179</v>
      </c>
      <c r="AU687" s="164" t="s">
        <v>90</v>
      </c>
      <c r="AV687" s="14" t="s">
        <v>175</v>
      </c>
      <c r="AW687" s="14" t="s">
        <v>35</v>
      </c>
      <c r="AX687" s="14" t="s">
        <v>82</v>
      </c>
      <c r="AY687" s="164" t="s">
        <v>167</v>
      </c>
    </row>
    <row r="688" spans="2:65" s="1" customFormat="1" ht="21.75" customHeight="1">
      <c r="B688" s="33"/>
      <c r="C688" s="132" t="s">
        <v>922</v>
      </c>
      <c r="D688" s="132" t="s">
        <v>170</v>
      </c>
      <c r="E688" s="133" t="s">
        <v>2447</v>
      </c>
      <c r="F688" s="134" t="s">
        <v>2448</v>
      </c>
      <c r="G688" s="135" t="s">
        <v>173</v>
      </c>
      <c r="H688" s="136">
        <v>8.74</v>
      </c>
      <c r="I688" s="137"/>
      <c r="J688" s="138">
        <f>ROUND(I688*H688,2)</f>
        <v>0</v>
      </c>
      <c r="K688" s="134" t="s">
        <v>174</v>
      </c>
      <c r="L688" s="33"/>
      <c r="M688" s="139" t="s">
        <v>19</v>
      </c>
      <c r="N688" s="140" t="s">
        <v>46</v>
      </c>
      <c r="P688" s="141">
        <f>O688*H688</f>
        <v>0</v>
      </c>
      <c r="Q688" s="141">
        <v>0.004</v>
      </c>
      <c r="R688" s="141">
        <f>Q688*H688</f>
        <v>0.034960000000000005</v>
      </c>
      <c r="S688" s="141">
        <v>0</v>
      </c>
      <c r="T688" s="142">
        <f>S688*H688</f>
        <v>0</v>
      </c>
      <c r="AR688" s="143" t="s">
        <v>175</v>
      </c>
      <c r="AT688" s="143" t="s">
        <v>170</v>
      </c>
      <c r="AU688" s="143" t="s">
        <v>90</v>
      </c>
      <c r="AY688" s="18" t="s">
        <v>167</v>
      </c>
      <c r="BE688" s="144">
        <f>IF(N688="základní",J688,0)</f>
        <v>0</v>
      </c>
      <c r="BF688" s="144">
        <f>IF(N688="snížená",J688,0)</f>
        <v>0</v>
      </c>
      <c r="BG688" s="144">
        <f>IF(N688="zákl. přenesená",J688,0)</f>
        <v>0</v>
      </c>
      <c r="BH688" s="144">
        <f>IF(N688="sníž. přenesená",J688,0)</f>
        <v>0</v>
      </c>
      <c r="BI688" s="144">
        <f>IF(N688="nulová",J688,0)</f>
        <v>0</v>
      </c>
      <c r="BJ688" s="18" t="s">
        <v>90</v>
      </c>
      <c r="BK688" s="144">
        <f>ROUND(I688*H688,2)</f>
        <v>0</v>
      </c>
      <c r="BL688" s="18" t="s">
        <v>175</v>
      </c>
      <c r="BM688" s="143" t="s">
        <v>2449</v>
      </c>
    </row>
    <row r="689" spans="2:47" s="1" customFormat="1" ht="11.25">
      <c r="B689" s="33"/>
      <c r="D689" s="145" t="s">
        <v>177</v>
      </c>
      <c r="F689" s="146" t="s">
        <v>2450</v>
      </c>
      <c r="I689" s="147"/>
      <c r="L689" s="33"/>
      <c r="M689" s="148"/>
      <c r="T689" s="54"/>
      <c r="AT689" s="18" t="s">
        <v>177</v>
      </c>
      <c r="AU689" s="18" t="s">
        <v>90</v>
      </c>
    </row>
    <row r="690" spans="2:65" s="1" customFormat="1" ht="24.2" customHeight="1">
      <c r="B690" s="33"/>
      <c r="C690" s="132" t="s">
        <v>928</v>
      </c>
      <c r="D690" s="132" t="s">
        <v>170</v>
      </c>
      <c r="E690" s="133" t="s">
        <v>2451</v>
      </c>
      <c r="F690" s="134" t="s">
        <v>2452</v>
      </c>
      <c r="G690" s="135" t="s">
        <v>173</v>
      </c>
      <c r="H690" s="136">
        <v>8.74</v>
      </c>
      <c r="I690" s="137"/>
      <c r="J690" s="138">
        <f>ROUND(I690*H690,2)</f>
        <v>0</v>
      </c>
      <c r="K690" s="134" t="s">
        <v>174</v>
      </c>
      <c r="L690" s="33"/>
      <c r="M690" s="139" t="s">
        <v>19</v>
      </c>
      <c r="N690" s="140" t="s">
        <v>46</v>
      </c>
      <c r="P690" s="141">
        <f>O690*H690</f>
        <v>0</v>
      </c>
      <c r="Q690" s="141">
        <v>0.0154</v>
      </c>
      <c r="R690" s="141">
        <f>Q690*H690</f>
        <v>0.13459600000000002</v>
      </c>
      <c r="S690" s="141">
        <v>0</v>
      </c>
      <c r="T690" s="142">
        <f>S690*H690</f>
        <v>0</v>
      </c>
      <c r="AR690" s="143" t="s">
        <v>175</v>
      </c>
      <c r="AT690" s="143" t="s">
        <v>170</v>
      </c>
      <c r="AU690" s="143" t="s">
        <v>90</v>
      </c>
      <c r="AY690" s="18" t="s">
        <v>167</v>
      </c>
      <c r="BE690" s="144">
        <f>IF(N690="základní",J690,0)</f>
        <v>0</v>
      </c>
      <c r="BF690" s="144">
        <f>IF(N690="snížená",J690,0)</f>
        <v>0</v>
      </c>
      <c r="BG690" s="144">
        <f>IF(N690="zákl. přenesená",J690,0)</f>
        <v>0</v>
      </c>
      <c r="BH690" s="144">
        <f>IF(N690="sníž. přenesená",J690,0)</f>
        <v>0</v>
      </c>
      <c r="BI690" s="144">
        <f>IF(N690="nulová",J690,0)</f>
        <v>0</v>
      </c>
      <c r="BJ690" s="18" t="s">
        <v>90</v>
      </c>
      <c r="BK690" s="144">
        <f>ROUND(I690*H690,2)</f>
        <v>0</v>
      </c>
      <c r="BL690" s="18" t="s">
        <v>175</v>
      </c>
      <c r="BM690" s="143" t="s">
        <v>2453</v>
      </c>
    </row>
    <row r="691" spans="2:47" s="1" customFormat="1" ht="11.25">
      <c r="B691" s="33"/>
      <c r="D691" s="145" t="s">
        <v>177</v>
      </c>
      <c r="F691" s="146" t="s">
        <v>2454</v>
      </c>
      <c r="I691" s="147"/>
      <c r="L691" s="33"/>
      <c r="M691" s="148"/>
      <c r="T691" s="54"/>
      <c r="AT691" s="18" t="s">
        <v>177</v>
      </c>
      <c r="AU691" s="18" t="s">
        <v>90</v>
      </c>
    </row>
    <row r="692" spans="2:65" s="1" customFormat="1" ht="16.5" customHeight="1">
      <c r="B692" s="33"/>
      <c r="C692" s="132" t="s">
        <v>933</v>
      </c>
      <c r="D692" s="132" t="s">
        <v>170</v>
      </c>
      <c r="E692" s="133" t="s">
        <v>2455</v>
      </c>
      <c r="F692" s="134" t="s">
        <v>2456</v>
      </c>
      <c r="G692" s="135" t="s">
        <v>173</v>
      </c>
      <c r="H692" s="136">
        <v>37.05</v>
      </c>
      <c r="I692" s="137"/>
      <c r="J692" s="138">
        <f>ROUND(I692*H692,2)</f>
        <v>0</v>
      </c>
      <c r="K692" s="134" t="s">
        <v>174</v>
      </c>
      <c r="L692" s="33"/>
      <c r="M692" s="139" t="s">
        <v>19</v>
      </c>
      <c r="N692" s="140" t="s">
        <v>46</v>
      </c>
      <c r="P692" s="141">
        <f>O692*H692</f>
        <v>0</v>
      </c>
      <c r="Q692" s="141">
        <v>0.00026</v>
      </c>
      <c r="R692" s="141">
        <f>Q692*H692</f>
        <v>0.009633</v>
      </c>
      <c r="S692" s="141">
        <v>0</v>
      </c>
      <c r="T692" s="142">
        <f>S692*H692</f>
        <v>0</v>
      </c>
      <c r="AR692" s="143" t="s">
        <v>175</v>
      </c>
      <c r="AT692" s="143" t="s">
        <v>170</v>
      </c>
      <c r="AU692" s="143" t="s">
        <v>90</v>
      </c>
      <c r="AY692" s="18" t="s">
        <v>167</v>
      </c>
      <c r="BE692" s="144">
        <f>IF(N692="základní",J692,0)</f>
        <v>0</v>
      </c>
      <c r="BF692" s="144">
        <f>IF(N692="snížená",J692,0)</f>
        <v>0</v>
      </c>
      <c r="BG692" s="144">
        <f>IF(N692="zákl. přenesená",J692,0)</f>
        <v>0</v>
      </c>
      <c r="BH692" s="144">
        <f>IF(N692="sníž. přenesená",J692,0)</f>
        <v>0</v>
      </c>
      <c r="BI692" s="144">
        <f>IF(N692="nulová",J692,0)</f>
        <v>0</v>
      </c>
      <c r="BJ692" s="18" t="s">
        <v>90</v>
      </c>
      <c r="BK692" s="144">
        <f>ROUND(I692*H692,2)</f>
        <v>0</v>
      </c>
      <c r="BL692" s="18" t="s">
        <v>175</v>
      </c>
      <c r="BM692" s="143" t="s">
        <v>2457</v>
      </c>
    </row>
    <row r="693" spans="2:47" s="1" customFormat="1" ht="11.25">
      <c r="B693" s="33"/>
      <c r="D693" s="145" t="s">
        <v>177</v>
      </c>
      <c r="F693" s="146" t="s">
        <v>2458</v>
      </c>
      <c r="I693" s="147"/>
      <c r="L693" s="33"/>
      <c r="M693" s="148"/>
      <c r="T693" s="54"/>
      <c r="AT693" s="18" t="s">
        <v>177</v>
      </c>
      <c r="AU693" s="18" t="s">
        <v>90</v>
      </c>
    </row>
    <row r="694" spans="2:51" s="12" customFormat="1" ht="11.25">
      <c r="B694" s="149"/>
      <c r="D694" s="150" t="s">
        <v>179</v>
      </c>
      <c r="E694" s="151" t="s">
        <v>19</v>
      </c>
      <c r="F694" s="152" t="s">
        <v>2459</v>
      </c>
      <c r="H694" s="151" t="s">
        <v>19</v>
      </c>
      <c r="I694" s="153"/>
      <c r="L694" s="149"/>
      <c r="M694" s="154"/>
      <c r="T694" s="155"/>
      <c r="AT694" s="151" t="s">
        <v>179</v>
      </c>
      <c r="AU694" s="151" t="s">
        <v>90</v>
      </c>
      <c r="AV694" s="12" t="s">
        <v>82</v>
      </c>
      <c r="AW694" s="12" t="s">
        <v>35</v>
      </c>
      <c r="AX694" s="12" t="s">
        <v>74</v>
      </c>
      <c r="AY694" s="151" t="s">
        <v>167</v>
      </c>
    </row>
    <row r="695" spans="2:51" s="13" customFormat="1" ht="11.25">
      <c r="B695" s="156"/>
      <c r="D695" s="150" t="s">
        <v>179</v>
      </c>
      <c r="E695" s="157" t="s">
        <v>19</v>
      </c>
      <c r="F695" s="158" t="s">
        <v>2460</v>
      </c>
      <c r="H695" s="159">
        <v>17.745</v>
      </c>
      <c r="I695" s="160"/>
      <c r="L695" s="156"/>
      <c r="M695" s="161"/>
      <c r="T695" s="162"/>
      <c r="AT695" s="157" t="s">
        <v>179</v>
      </c>
      <c r="AU695" s="157" t="s">
        <v>90</v>
      </c>
      <c r="AV695" s="13" t="s">
        <v>90</v>
      </c>
      <c r="AW695" s="13" t="s">
        <v>35</v>
      </c>
      <c r="AX695" s="13" t="s">
        <v>74</v>
      </c>
      <c r="AY695" s="157" t="s">
        <v>167</v>
      </c>
    </row>
    <row r="696" spans="2:51" s="13" customFormat="1" ht="11.25">
      <c r="B696" s="156"/>
      <c r="D696" s="150" t="s">
        <v>179</v>
      </c>
      <c r="E696" s="157" t="s">
        <v>19</v>
      </c>
      <c r="F696" s="158" t="s">
        <v>2461</v>
      </c>
      <c r="H696" s="159">
        <v>17.745</v>
      </c>
      <c r="I696" s="160"/>
      <c r="L696" s="156"/>
      <c r="M696" s="161"/>
      <c r="T696" s="162"/>
      <c r="AT696" s="157" t="s">
        <v>179</v>
      </c>
      <c r="AU696" s="157" t="s">
        <v>90</v>
      </c>
      <c r="AV696" s="13" t="s">
        <v>90</v>
      </c>
      <c r="AW696" s="13" t="s">
        <v>35</v>
      </c>
      <c r="AX696" s="13" t="s">
        <v>74</v>
      </c>
      <c r="AY696" s="157" t="s">
        <v>167</v>
      </c>
    </row>
    <row r="697" spans="2:51" s="12" customFormat="1" ht="11.25">
      <c r="B697" s="149"/>
      <c r="D697" s="150" t="s">
        <v>179</v>
      </c>
      <c r="E697" s="151" t="s">
        <v>19</v>
      </c>
      <c r="F697" s="152" t="s">
        <v>2462</v>
      </c>
      <c r="H697" s="151" t="s">
        <v>19</v>
      </c>
      <c r="I697" s="153"/>
      <c r="L697" s="149"/>
      <c r="M697" s="154"/>
      <c r="T697" s="155"/>
      <c r="AT697" s="151" t="s">
        <v>179</v>
      </c>
      <c r="AU697" s="151" t="s">
        <v>90</v>
      </c>
      <c r="AV697" s="12" t="s">
        <v>82</v>
      </c>
      <c r="AW697" s="12" t="s">
        <v>35</v>
      </c>
      <c r="AX697" s="12" t="s">
        <v>74</v>
      </c>
      <c r="AY697" s="151" t="s">
        <v>167</v>
      </c>
    </row>
    <row r="698" spans="2:51" s="13" customFormat="1" ht="11.25">
      <c r="B698" s="156"/>
      <c r="D698" s="150" t="s">
        <v>179</v>
      </c>
      <c r="E698" s="157" t="s">
        <v>19</v>
      </c>
      <c r="F698" s="158" t="s">
        <v>2463</v>
      </c>
      <c r="H698" s="159">
        <v>1.56</v>
      </c>
      <c r="I698" s="160"/>
      <c r="L698" s="156"/>
      <c r="M698" s="161"/>
      <c r="T698" s="162"/>
      <c r="AT698" s="157" t="s">
        <v>179</v>
      </c>
      <c r="AU698" s="157" t="s">
        <v>90</v>
      </c>
      <c r="AV698" s="13" t="s">
        <v>90</v>
      </c>
      <c r="AW698" s="13" t="s">
        <v>35</v>
      </c>
      <c r="AX698" s="13" t="s">
        <v>74</v>
      </c>
      <c r="AY698" s="157" t="s">
        <v>167</v>
      </c>
    </row>
    <row r="699" spans="2:51" s="14" customFormat="1" ht="11.25">
      <c r="B699" s="163"/>
      <c r="D699" s="150" t="s">
        <v>179</v>
      </c>
      <c r="E699" s="164" t="s">
        <v>19</v>
      </c>
      <c r="F699" s="165" t="s">
        <v>200</v>
      </c>
      <c r="H699" s="166">
        <v>37.050000000000004</v>
      </c>
      <c r="I699" s="167"/>
      <c r="L699" s="163"/>
      <c r="M699" s="168"/>
      <c r="T699" s="169"/>
      <c r="AT699" s="164" t="s">
        <v>179</v>
      </c>
      <c r="AU699" s="164" t="s">
        <v>90</v>
      </c>
      <c r="AV699" s="14" t="s">
        <v>175</v>
      </c>
      <c r="AW699" s="14" t="s">
        <v>35</v>
      </c>
      <c r="AX699" s="14" t="s">
        <v>82</v>
      </c>
      <c r="AY699" s="164" t="s">
        <v>167</v>
      </c>
    </row>
    <row r="700" spans="2:65" s="1" customFormat="1" ht="24.2" customHeight="1">
      <c r="B700" s="33"/>
      <c r="C700" s="132" t="s">
        <v>938</v>
      </c>
      <c r="D700" s="132" t="s">
        <v>170</v>
      </c>
      <c r="E700" s="133" t="s">
        <v>2464</v>
      </c>
      <c r="F700" s="134" t="s">
        <v>2465</v>
      </c>
      <c r="G700" s="135" t="s">
        <v>173</v>
      </c>
      <c r="H700" s="136">
        <v>37.05</v>
      </c>
      <c r="I700" s="137"/>
      <c r="J700" s="138">
        <f>ROUND(I700*H700,2)</f>
        <v>0</v>
      </c>
      <c r="K700" s="134" t="s">
        <v>174</v>
      </c>
      <c r="L700" s="33"/>
      <c r="M700" s="139" t="s">
        <v>19</v>
      </c>
      <c r="N700" s="140" t="s">
        <v>46</v>
      </c>
      <c r="P700" s="141">
        <f>O700*H700</f>
        <v>0</v>
      </c>
      <c r="Q700" s="141">
        <v>0.0154</v>
      </c>
      <c r="R700" s="141">
        <f>Q700*H700</f>
        <v>0.57057</v>
      </c>
      <c r="S700" s="141">
        <v>0</v>
      </c>
      <c r="T700" s="142">
        <f>S700*H700</f>
        <v>0</v>
      </c>
      <c r="AR700" s="143" t="s">
        <v>175</v>
      </c>
      <c r="AT700" s="143" t="s">
        <v>170</v>
      </c>
      <c r="AU700" s="143" t="s">
        <v>90</v>
      </c>
      <c r="AY700" s="18" t="s">
        <v>167</v>
      </c>
      <c r="BE700" s="144">
        <f>IF(N700="základní",J700,0)</f>
        <v>0</v>
      </c>
      <c r="BF700" s="144">
        <f>IF(N700="snížená",J700,0)</f>
        <v>0</v>
      </c>
      <c r="BG700" s="144">
        <f>IF(N700="zákl. přenesená",J700,0)</f>
        <v>0</v>
      </c>
      <c r="BH700" s="144">
        <f>IF(N700="sníž. přenesená",J700,0)</f>
        <v>0</v>
      </c>
      <c r="BI700" s="144">
        <f>IF(N700="nulová",J700,0)</f>
        <v>0</v>
      </c>
      <c r="BJ700" s="18" t="s">
        <v>90</v>
      </c>
      <c r="BK700" s="144">
        <f>ROUND(I700*H700,2)</f>
        <v>0</v>
      </c>
      <c r="BL700" s="18" t="s">
        <v>175</v>
      </c>
      <c r="BM700" s="143" t="s">
        <v>2466</v>
      </c>
    </row>
    <row r="701" spans="2:47" s="1" customFormat="1" ht="11.25">
      <c r="B701" s="33"/>
      <c r="D701" s="145" t="s">
        <v>177</v>
      </c>
      <c r="F701" s="146" t="s">
        <v>2467</v>
      </c>
      <c r="I701" s="147"/>
      <c r="L701" s="33"/>
      <c r="M701" s="148"/>
      <c r="T701" s="54"/>
      <c r="AT701" s="18" t="s">
        <v>177</v>
      </c>
      <c r="AU701" s="18" t="s">
        <v>90</v>
      </c>
    </row>
    <row r="702" spans="2:51" s="13" customFormat="1" ht="11.25">
      <c r="B702" s="156"/>
      <c r="D702" s="150" t="s">
        <v>179</v>
      </c>
      <c r="E702" s="157" t="s">
        <v>19</v>
      </c>
      <c r="F702" s="158" t="s">
        <v>2468</v>
      </c>
      <c r="H702" s="159">
        <v>35.49</v>
      </c>
      <c r="I702" s="160"/>
      <c r="L702" s="156"/>
      <c r="M702" s="161"/>
      <c r="T702" s="162"/>
      <c r="AT702" s="157" t="s">
        <v>179</v>
      </c>
      <c r="AU702" s="157" t="s">
        <v>90</v>
      </c>
      <c r="AV702" s="13" t="s">
        <v>90</v>
      </c>
      <c r="AW702" s="13" t="s">
        <v>35</v>
      </c>
      <c r="AX702" s="13" t="s">
        <v>74</v>
      </c>
      <c r="AY702" s="157" t="s">
        <v>167</v>
      </c>
    </row>
    <row r="703" spans="2:51" s="13" customFormat="1" ht="11.25">
      <c r="B703" s="156"/>
      <c r="D703" s="150" t="s">
        <v>179</v>
      </c>
      <c r="E703" s="157" t="s">
        <v>19</v>
      </c>
      <c r="F703" s="158" t="s">
        <v>2469</v>
      </c>
      <c r="H703" s="159">
        <v>1.56</v>
      </c>
      <c r="I703" s="160"/>
      <c r="L703" s="156"/>
      <c r="M703" s="161"/>
      <c r="T703" s="162"/>
      <c r="AT703" s="157" t="s">
        <v>179</v>
      </c>
      <c r="AU703" s="157" t="s">
        <v>90</v>
      </c>
      <c r="AV703" s="13" t="s">
        <v>90</v>
      </c>
      <c r="AW703" s="13" t="s">
        <v>35</v>
      </c>
      <c r="AX703" s="13" t="s">
        <v>74</v>
      </c>
      <c r="AY703" s="157" t="s">
        <v>167</v>
      </c>
    </row>
    <row r="704" spans="2:51" s="14" customFormat="1" ht="11.25">
      <c r="B704" s="163"/>
      <c r="D704" s="150" t="s">
        <v>179</v>
      </c>
      <c r="E704" s="164" t="s">
        <v>19</v>
      </c>
      <c r="F704" s="165" t="s">
        <v>200</v>
      </c>
      <c r="H704" s="166">
        <v>37.050000000000004</v>
      </c>
      <c r="I704" s="167"/>
      <c r="L704" s="163"/>
      <c r="M704" s="168"/>
      <c r="T704" s="169"/>
      <c r="AT704" s="164" t="s">
        <v>179</v>
      </c>
      <c r="AU704" s="164" t="s">
        <v>90</v>
      </c>
      <c r="AV704" s="14" t="s">
        <v>175</v>
      </c>
      <c r="AW704" s="14" t="s">
        <v>35</v>
      </c>
      <c r="AX704" s="14" t="s">
        <v>82</v>
      </c>
      <c r="AY704" s="164" t="s">
        <v>167</v>
      </c>
    </row>
    <row r="705" spans="2:65" s="1" customFormat="1" ht="16.5" customHeight="1">
      <c r="B705" s="33"/>
      <c r="C705" s="132" t="s">
        <v>944</v>
      </c>
      <c r="D705" s="132" t="s">
        <v>170</v>
      </c>
      <c r="E705" s="133" t="s">
        <v>2470</v>
      </c>
      <c r="F705" s="134" t="s">
        <v>2471</v>
      </c>
      <c r="G705" s="135" t="s">
        <v>173</v>
      </c>
      <c r="H705" s="136">
        <v>37.05</v>
      </c>
      <c r="I705" s="137"/>
      <c r="J705" s="138">
        <f>ROUND(I705*H705,2)</f>
        <v>0</v>
      </c>
      <c r="K705" s="134" t="s">
        <v>174</v>
      </c>
      <c r="L705" s="33"/>
      <c r="M705" s="139" t="s">
        <v>19</v>
      </c>
      <c r="N705" s="140" t="s">
        <v>46</v>
      </c>
      <c r="P705" s="141">
        <f>O705*H705</f>
        <v>0</v>
      </c>
      <c r="Q705" s="141">
        <v>0.004</v>
      </c>
      <c r="R705" s="141">
        <f>Q705*H705</f>
        <v>0.1482</v>
      </c>
      <c r="S705" s="141">
        <v>0</v>
      </c>
      <c r="T705" s="142">
        <f>S705*H705</f>
        <v>0</v>
      </c>
      <c r="AR705" s="143" t="s">
        <v>175</v>
      </c>
      <c r="AT705" s="143" t="s">
        <v>170</v>
      </c>
      <c r="AU705" s="143" t="s">
        <v>90</v>
      </c>
      <c r="AY705" s="18" t="s">
        <v>167</v>
      </c>
      <c r="BE705" s="144">
        <f>IF(N705="základní",J705,0)</f>
        <v>0</v>
      </c>
      <c r="BF705" s="144">
        <f>IF(N705="snížená",J705,0)</f>
        <v>0</v>
      </c>
      <c r="BG705" s="144">
        <f>IF(N705="zákl. přenesená",J705,0)</f>
        <v>0</v>
      </c>
      <c r="BH705" s="144">
        <f>IF(N705="sníž. přenesená",J705,0)</f>
        <v>0</v>
      </c>
      <c r="BI705" s="144">
        <f>IF(N705="nulová",J705,0)</f>
        <v>0</v>
      </c>
      <c r="BJ705" s="18" t="s">
        <v>90</v>
      </c>
      <c r="BK705" s="144">
        <f>ROUND(I705*H705,2)</f>
        <v>0</v>
      </c>
      <c r="BL705" s="18" t="s">
        <v>175</v>
      </c>
      <c r="BM705" s="143" t="s">
        <v>2472</v>
      </c>
    </row>
    <row r="706" spans="2:47" s="1" customFormat="1" ht="11.25">
      <c r="B706" s="33"/>
      <c r="D706" s="145" t="s">
        <v>177</v>
      </c>
      <c r="F706" s="146" t="s">
        <v>2473</v>
      </c>
      <c r="I706" s="147"/>
      <c r="L706" s="33"/>
      <c r="M706" s="148"/>
      <c r="T706" s="54"/>
      <c r="AT706" s="18" t="s">
        <v>177</v>
      </c>
      <c r="AU706" s="18" t="s">
        <v>90</v>
      </c>
    </row>
    <row r="707" spans="2:51" s="13" customFormat="1" ht="11.25">
      <c r="B707" s="156"/>
      <c r="D707" s="150" t="s">
        <v>179</v>
      </c>
      <c r="E707" s="157" t="s">
        <v>19</v>
      </c>
      <c r="F707" s="158" t="s">
        <v>2468</v>
      </c>
      <c r="H707" s="159">
        <v>35.49</v>
      </c>
      <c r="I707" s="160"/>
      <c r="L707" s="156"/>
      <c r="M707" s="161"/>
      <c r="T707" s="162"/>
      <c r="AT707" s="157" t="s">
        <v>179</v>
      </c>
      <c r="AU707" s="157" t="s">
        <v>90</v>
      </c>
      <c r="AV707" s="13" t="s">
        <v>90</v>
      </c>
      <c r="AW707" s="13" t="s">
        <v>35</v>
      </c>
      <c r="AX707" s="13" t="s">
        <v>74</v>
      </c>
      <c r="AY707" s="157" t="s">
        <v>167</v>
      </c>
    </row>
    <row r="708" spans="2:51" s="13" customFormat="1" ht="11.25">
      <c r="B708" s="156"/>
      <c r="D708" s="150" t="s">
        <v>179</v>
      </c>
      <c r="E708" s="157" t="s">
        <v>19</v>
      </c>
      <c r="F708" s="158" t="s">
        <v>2469</v>
      </c>
      <c r="H708" s="159">
        <v>1.56</v>
      </c>
      <c r="I708" s="160"/>
      <c r="L708" s="156"/>
      <c r="M708" s="161"/>
      <c r="T708" s="162"/>
      <c r="AT708" s="157" t="s">
        <v>179</v>
      </c>
      <c r="AU708" s="157" t="s">
        <v>90</v>
      </c>
      <c r="AV708" s="13" t="s">
        <v>90</v>
      </c>
      <c r="AW708" s="13" t="s">
        <v>35</v>
      </c>
      <c r="AX708" s="13" t="s">
        <v>74</v>
      </c>
      <c r="AY708" s="157" t="s">
        <v>167</v>
      </c>
    </row>
    <row r="709" spans="2:51" s="14" customFormat="1" ht="11.25">
      <c r="B709" s="163"/>
      <c r="D709" s="150" t="s">
        <v>179</v>
      </c>
      <c r="E709" s="164" t="s">
        <v>19</v>
      </c>
      <c r="F709" s="165" t="s">
        <v>200</v>
      </c>
      <c r="H709" s="166">
        <v>37.050000000000004</v>
      </c>
      <c r="I709" s="167"/>
      <c r="L709" s="163"/>
      <c r="M709" s="168"/>
      <c r="T709" s="169"/>
      <c r="AT709" s="164" t="s">
        <v>179</v>
      </c>
      <c r="AU709" s="164" t="s">
        <v>90</v>
      </c>
      <c r="AV709" s="14" t="s">
        <v>175</v>
      </c>
      <c r="AW709" s="14" t="s">
        <v>35</v>
      </c>
      <c r="AX709" s="14" t="s">
        <v>82</v>
      </c>
      <c r="AY709" s="164" t="s">
        <v>167</v>
      </c>
    </row>
    <row r="710" spans="2:65" s="1" customFormat="1" ht="16.5" customHeight="1">
      <c r="B710" s="33"/>
      <c r="C710" s="132" t="s">
        <v>959</v>
      </c>
      <c r="D710" s="132" t="s">
        <v>170</v>
      </c>
      <c r="E710" s="133" t="s">
        <v>2474</v>
      </c>
      <c r="F710" s="134" t="s">
        <v>2475</v>
      </c>
      <c r="G710" s="135" t="s">
        <v>368</v>
      </c>
      <c r="H710" s="136">
        <v>306.64</v>
      </c>
      <c r="I710" s="137"/>
      <c r="J710" s="138">
        <f>ROUND(I710*H710,2)</f>
        <v>0</v>
      </c>
      <c r="K710" s="134" t="s">
        <v>174</v>
      </c>
      <c r="L710" s="33"/>
      <c r="M710" s="139" t="s">
        <v>19</v>
      </c>
      <c r="N710" s="140" t="s">
        <v>46</v>
      </c>
      <c r="P710" s="141">
        <f>O710*H710</f>
        <v>0</v>
      </c>
      <c r="Q710" s="141">
        <v>0.0015</v>
      </c>
      <c r="R710" s="141">
        <f>Q710*H710</f>
        <v>0.45996</v>
      </c>
      <c r="S710" s="141">
        <v>0</v>
      </c>
      <c r="T710" s="142">
        <f>S710*H710</f>
        <v>0</v>
      </c>
      <c r="AR710" s="143" t="s">
        <v>175</v>
      </c>
      <c r="AT710" s="143" t="s">
        <v>170</v>
      </c>
      <c r="AU710" s="143" t="s">
        <v>90</v>
      </c>
      <c r="AY710" s="18" t="s">
        <v>167</v>
      </c>
      <c r="BE710" s="144">
        <f>IF(N710="základní",J710,0)</f>
        <v>0</v>
      </c>
      <c r="BF710" s="144">
        <f>IF(N710="snížená",J710,0)</f>
        <v>0</v>
      </c>
      <c r="BG710" s="144">
        <f>IF(N710="zákl. přenesená",J710,0)</f>
        <v>0</v>
      </c>
      <c r="BH710" s="144">
        <f>IF(N710="sníž. přenesená",J710,0)</f>
        <v>0</v>
      </c>
      <c r="BI710" s="144">
        <f>IF(N710="nulová",J710,0)</f>
        <v>0</v>
      </c>
      <c r="BJ710" s="18" t="s">
        <v>90</v>
      </c>
      <c r="BK710" s="144">
        <f>ROUND(I710*H710,2)</f>
        <v>0</v>
      </c>
      <c r="BL710" s="18" t="s">
        <v>175</v>
      </c>
      <c r="BM710" s="143" t="s">
        <v>2476</v>
      </c>
    </row>
    <row r="711" spans="2:47" s="1" customFormat="1" ht="11.25">
      <c r="B711" s="33"/>
      <c r="D711" s="145" t="s">
        <v>177</v>
      </c>
      <c r="F711" s="146" t="s">
        <v>2477</v>
      </c>
      <c r="I711" s="147"/>
      <c r="L711" s="33"/>
      <c r="M711" s="148"/>
      <c r="T711" s="54"/>
      <c r="AT711" s="18" t="s">
        <v>177</v>
      </c>
      <c r="AU711" s="18" t="s">
        <v>90</v>
      </c>
    </row>
    <row r="712" spans="2:51" s="12" customFormat="1" ht="11.25">
      <c r="B712" s="149"/>
      <c r="D712" s="150" t="s">
        <v>179</v>
      </c>
      <c r="E712" s="151" t="s">
        <v>19</v>
      </c>
      <c r="F712" s="152" t="s">
        <v>2478</v>
      </c>
      <c r="H712" s="151" t="s">
        <v>19</v>
      </c>
      <c r="I712" s="153"/>
      <c r="L712" s="149"/>
      <c r="M712" s="154"/>
      <c r="T712" s="155"/>
      <c r="AT712" s="151" t="s">
        <v>179</v>
      </c>
      <c r="AU712" s="151" t="s">
        <v>90</v>
      </c>
      <c r="AV712" s="12" t="s">
        <v>82</v>
      </c>
      <c r="AW712" s="12" t="s">
        <v>35</v>
      </c>
      <c r="AX712" s="12" t="s">
        <v>74</v>
      </c>
      <c r="AY712" s="151" t="s">
        <v>167</v>
      </c>
    </row>
    <row r="713" spans="2:51" s="12" customFormat="1" ht="11.25">
      <c r="B713" s="149"/>
      <c r="D713" s="150" t="s">
        <v>179</v>
      </c>
      <c r="E713" s="151" t="s">
        <v>19</v>
      </c>
      <c r="F713" s="152" t="s">
        <v>2479</v>
      </c>
      <c r="H713" s="151" t="s">
        <v>19</v>
      </c>
      <c r="I713" s="153"/>
      <c r="L713" s="149"/>
      <c r="M713" s="154"/>
      <c r="T713" s="155"/>
      <c r="AT713" s="151" t="s">
        <v>179</v>
      </c>
      <c r="AU713" s="151" t="s">
        <v>90</v>
      </c>
      <c r="AV713" s="12" t="s">
        <v>82</v>
      </c>
      <c r="AW713" s="12" t="s">
        <v>35</v>
      </c>
      <c r="AX713" s="12" t="s">
        <v>74</v>
      </c>
      <c r="AY713" s="151" t="s">
        <v>167</v>
      </c>
    </row>
    <row r="714" spans="2:51" s="13" customFormat="1" ht="11.25">
      <c r="B714" s="156"/>
      <c r="D714" s="150" t="s">
        <v>179</v>
      </c>
      <c r="E714" s="157" t="s">
        <v>19</v>
      </c>
      <c r="F714" s="158" t="s">
        <v>2480</v>
      </c>
      <c r="H714" s="159">
        <v>13.8</v>
      </c>
      <c r="I714" s="160"/>
      <c r="L714" s="156"/>
      <c r="M714" s="161"/>
      <c r="T714" s="162"/>
      <c r="AT714" s="157" t="s">
        <v>179</v>
      </c>
      <c r="AU714" s="157" t="s">
        <v>90</v>
      </c>
      <c r="AV714" s="13" t="s">
        <v>90</v>
      </c>
      <c r="AW714" s="13" t="s">
        <v>35</v>
      </c>
      <c r="AX714" s="13" t="s">
        <v>74</v>
      </c>
      <c r="AY714" s="157" t="s">
        <v>167</v>
      </c>
    </row>
    <row r="715" spans="2:51" s="13" customFormat="1" ht="11.25">
      <c r="B715" s="156"/>
      <c r="D715" s="150" t="s">
        <v>179</v>
      </c>
      <c r="E715" s="157" t="s">
        <v>19</v>
      </c>
      <c r="F715" s="158" t="s">
        <v>2481</v>
      </c>
      <c r="H715" s="159">
        <v>19.2</v>
      </c>
      <c r="I715" s="160"/>
      <c r="L715" s="156"/>
      <c r="M715" s="161"/>
      <c r="T715" s="162"/>
      <c r="AT715" s="157" t="s">
        <v>179</v>
      </c>
      <c r="AU715" s="157" t="s">
        <v>90</v>
      </c>
      <c r="AV715" s="13" t="s">
        <v>90</v>
      </c>
      <c r="AW715" s="13" t="s">
        <v>35</v>
      </c>
      <c r="AX715" s="13" t="s">
        <v>74</v>
      </c>
      <c r="AY715" s="157" t="s">
        <v>167</v>
      </c>
    </row>
    <row r="716" spans="2:51" s="13" customFormat="1" ht="11.25">
      <c r="B716" s="156"/>
      <c r="D716" s="150" t="s">
        <v>179</v>
      </c>
      <c r="E716" s="157" t="s">
        <v>19</v>
      </c>
      <c r="F716" s="158" t="s">
        <v>2482</v>
      </c>
      <c r="H716" s="159">
        <v>6</v>
      </c>
      <c r="I716" s="160"/>
      <c r="L716" s="156"/>
      <c r="M716" s="161"/>
      <c r="T716" s="162"/>
      <c r="AT716" s="157" t="s">
        <v>179</v>
      </c>
      <c r="AU716" s="157" t="s">
        <v>90</v>
      </c>
      <c r="AV716" s="13" t="s">
        <v>90</v>
      </c>
      <c r="AW716" s="13" t="s">
        <v>35</v>
      </c>
      <c r="AX716" s="13" t="s">
        <v>74</v>
      </c>
      <c r="AY716" s="157" t="s">
        <v>167</v>
      </c>
    </row>
    <row r="717" spans="2:51" s="13" customFormat="1" ht="11.25">
      <c r="B717" s="156"/>
      <c r="D717" s="150" t="s">
        <v>179</v>
      </c>
      <c r="E717" s="157" t="s">
        <v>19</v>
      </c>
      <c r="F717" s="158" t="s">
        <v>2483</v>
      </c>
      <c r="H717" s="159">
        <v>8.8</v>
      </c>
      <c r="I717" s="160"/>
      <c r="L717" s="156"/>
      <c r="M717" s="161"/>
      <c r="T717" s="162"/>
      <c r="AT717" s="157" t="s">
        <v>179</v>
      </c>
      <c r="AU717" s="157" t="s">
        <v>90</v>
      </c>
      <c r="AV717" s="13" t="s">
        <v>90</v>
      </c>
      <c r="AW717" s="13" t="s">
        <v>35</v>
      </c>
      <c r="AX717" s="13" t="s">
        <v>74</v>
      </c>
      <c r="AY717" s="157" t="s">
        <v>167</v>
      </c>
    </row>
    <row r="718" spans="2:51" s="13" customFormat="1" ht="11.25">
      <c r="B718" s="156"/>
      <c r="D718" s="150" t="s">
        <v>179</v>
      </c>
      <c r="E718" s="157" t="s">
        <v>19</v>
      </c>
      <c r="F718" s="158" t="s">
        <v>2484</v>
      </c>
      <c r="H718" s="159">
        <v>7.2</v>
      </c>
      <c r="I718" s="160"/>
      <c r="L718" s="156"/>
      <c r="M718" s="161"/>
      <c r="T718" s="162"/>
      <c r="AT718" s="157" t="s">
        <v>179</v>
      </c>
      <c r="AU718" s="157" t="s">
        <v>90</v>
      </c>
      <c r="AV718" s="13" t="s">
        <v>90</v>
      </c>
      <c r="AW718" s="13" t="s">
        <v>35</v>
      </c>
      <c r="AX718" s="13" t="s">
        <v>74</v>
      </c>
      <c r="AY718" s="157" t="s">
        <v>167</v>
      </c>
    </row>
    <row r="719" spans="2:51" s="13" customFormat="1" ht="11.25">
      <c r="B719" s="156"/>
      <c r="D719" s="150" t="s">
        <v>179</v>
      </c>
      <c r="E719" s="157" t="s">
        <v>19</v>
      </c>
      <c r="F719" s="158" t="s">
        <v>2485</v>
      </c>
      <c r="H719" s="159">
        <v>5.56</v>
      </c>
      <c r="I719" s="160"/>
      <c r="L719" s="156"/>
      <c r="M719" s="161"/>
      <c r="T719" s="162"/>
      <c r="AT719" s="157" t="s">
        <v>179</v>
      </c>
      <c r="AU719" s="157" t="s">
        <v>90</v>
      </c>
      <c r="AV719" s="13" t="s">
        <v>90</v>
      </c>
      <c r="AW719" s="13" t="s">
        <v>35</v>
      </c>
      <c r="AX719" s="13" t="s">
        <v>74</v>
      </c>
      <c r="AY719" s="157" t="s">
        <v>167</v>
      </c>
    </row>
    <row r="720" spans="2:51" s="12" customFormat="1" ht="11.25">
      <c r="B720" s="149"/>
      <c r="D720" s="150" t="s">
        <v>179</v>
      </c>
      <c r="E720" s="151" t="s">
        <v>19</v>
      </c>
      <c r="F720" s="152" t="s">
        <v>2486</v>
      </c>
      <c r="H720" s="151" t="s">
        <v>19</v>
      </c>
      <c r="I720" s="153"/>
      <c r="L720" s="149"/>
      <c r="M720" s="154"/>
      <c r="T720" s="155"/>
      <c r="AT720" s="151" t="s">
        <v>179</v>
      </c>
      <c r="AU720" s="151" t="s">
        <v>90</v>
      </c>
      <c r="AV720" s="12" t="s">
        <v>82</v>
      </c>
      <c r="AW720" s="12" t="s">
        <v>35</v>
      </c>
      <c r="AX720" s="12" t="s">
        <v>74</v>
      </c>
      <c r="AY720" s="151" t="s">
        <v>167</v>
      </c>
    </row>
    <row r="721" spans="2:51" s="13" customFormat="1" ht="11.25">
      <c r="B721" s="156"/>
      <c r="D721" s="150" t="s">
        <v>179</v>
      </c>
      <c r="E721" s="157" t="s">
        <v>19</v>
      </c>
      <c r="F721" s="158" t="s">
        <v>2487</v>
      </c>
      <c r="H721" s="159">
        <v>8.6</v>
      </c>
      <c r="I721" s="160"/>
      <c r="L721" s="156"/>
      <c r="M721" s="161"/>
      <c r="T721" s="162"/>
      <c r="AT721" s="157" t="s">
        <v>179</v>
      </c>
      <c r="AU721" s="157" t="s">
        <v>90</v>
      </c>
      <c r="AV721" s="13" t="s">
        <v>90</v>
      </c>
      <c r="AW721" s="13" t="s">
        <v>35</v>
      </c>
      <c r="AX721" s="13" t="s">
        <v>74</v>
      </c>
      <c r="AY721" s="157" t="s">
        <v>167</v>
      </c>
    </row>
    <row r="722" spans="2:51" s="13" customFormat="1" ht="11.25">
      <c r="B722" s="156"/>
      <c r="D722" s="150" t="s">
        <v>179</v>
      </c>
      <c r="E722" s="157" t="s">
        <v>19</v>
      </c>
      <c r="F722" s="158" t="s">
        <v>2488</v>
      </c>
      <c r="H722" s="159">
        <v>21.6</v>
      </c>
      <c r="I722" s="160"/>
      <c r="L722" s="156"/>
      <c r="M722" s="161"/>
      <c r="T722" s="162"/>
      <c r="AT722" s="157" t="s">
        <v>179</v>
      </c>
      <c r="AU722" s="157" t="s">
        <v>90</v>
      </c>
      <c r="AV722" s="13" t="s">
        <v>90</v>
      </c>
      <c r="AW722" s="13" t="s">
        <v>35</v>
      </c>
      <c r="AX722" s="13" t="s">
        <v>74</v>
      </c>
      <c r="AY722" s="157" t="s">
        <v>167</v>
      </c>
    </row>
    <row r="723" spans="2:51" s="13" customFormat="1" ht="11.25">
      <c r="B723" s="156"/>
      <c r="D723" s="150" t="s">
        <v>179</v>
      </c>
      <c r="E723" s="157" t="s">
        <v>19</v>
      </c>
      <c r="F723" s="158" t="s">
        <v>2481</v>
      </c>
      <c r="H723" s="159">
        <v>19.2</v>
      </c>
      <c r="I723" s="160"/>
      <c r="L723" s="156"/>
      <c r="M723" s="161"/>
      <c r="T723" s="162"/>
      <c r="AT723" s="157" t="s">
        <v>179</v>
      </c>
      <c r="AU723" s="157" t="s">
        <v>90</v>
      </c>
      <c r="AV723" s="13" t="s">
        <v>90</v>
      </c>
      <c r="AW723" s="13" t="s">
        <v>35</v>
      </c>
      <c r="AX723" s="13" t="s">
        <v>74</v>
      </c>
      <c r="AY723" s="157" t="s">
        <v>167</v>
      </c>
    </row>
    <row r="724" spans="2:51" s="13" customFormat="1" ht="11.25">
      <c r="B724" s="156"/>
      <c r="D724" s="150" t="s">
        <v>179</v>
      </c>
      <c r="E724" s="157" t="s">
        <v>19</v>
      </c>
      <c r="F724" s="158" t="s">
        <v>2489</v>
      </c>
      <c r="H724" s="159">
        <v>24</v>
      </c>
      <c r="I724" s="160"/>
      <c r="L724" s="156"/>
      <c r="M724" s="161"/>
      <c r="T724" s="162"/>
      <c r="AT724" s="157" t="s">
        <v>179</v>
      </c>
      <c r="AU724" s="157" t="s">
        <v>90</v>
      </c>
      <c r="AV724" s="13" t="s">
        <v>90</v>
      </c>
      <c r="AW724" s="13" t="s">
        <v>35</v>
      </c>
      <c r="AX724" s="13" t="s">
        <v>74</v>
      </c>
      <c r="AY724" s="157" t="s">
        <v>167</v>
      </c>
    </row>
    <row r="725" spans="2:51" s="13" customFormat="1" ht="11.25">
      <c r="B725" s="156"/>
      <c r="D725" s="150" t="s">
        <v>179</v>
      </c>
      <c r="E725" s="157" t="s">
        <v>19</v>
      </c>
      <c r="F725" s="158" t="s">
        <v>2490</v>
      </c>
      <c r="H725" s="159">
        <v>1.8</v>
      </c>
      <c r="I725" s="160"/>
      <c r="L725" s="156"/>
      <c r="M725" s="161"/>
      <c r="T725" s="162"/>
      <c r="AT725" s="157" t="s">
        <v>179</v>
      </c>
      <c r="AU725" s="157" t="s">
        <v>90</v>
      </c>
      <c r="AV725" s="13" t="s">
        <v>90</v>
      </c>
      <c r="AW725" s="13" t="s">
        <v>35</v>
      </c>
      <c r="AX725" s="13" t="s">
        <v>74</v>
      </c>
      <c r="AY725" s="157" t="s">
        <v>167</v>
      </c>
    </row>
    <row r="726" spans="2:51" s="13" customFormat="1" ht="11.25">
      <c r="B726" s="156"/>
      <c r="D726" s="150" t="s">
        <v>179</v>
      </c>
      <c r="E726" s="157" t="s">
        <v>19</v>
      </c>
      <c r="F726" s="158" t="s">
        <v>2485</v>
      </c>
      <c r="H726" s="159">
        <v>5.56</v>
      </c>
      <c r="I726" s="160"/>
      <c r="L726" s="156"/>
      <c r="M726" s="161"/>
      <c r="T726" s="162"/>
      <c r="AT726" s="157" t="s">
        <v>179</v>
      </c>
      <c r="AU726" s="157" t="s">
        <v>90</v>
      </c>
      <c r="AV726" s="13" t="s">
        <v>90</v>
      </c>
      <c r="AW726" s="13" t="s">
        <v>35</v>
      </c>
      <c r="AX726" s="13" t="s">
        <v>74</v>
      </c>
      <c r="AY726" s="157" t="s">
        <v>167</v>
      </c>
    </row>
    <row r="727" spans="2:51" s="12" customFormat="1" ht="11.25">
      <c r="B727" s="149"/>
      <c r="D727" s="150" t="s">
        <v>179</v>
      </c>
      <c r="E727" s="151" t="s">
        <v>19</v>
      </c>
      <c r="F727" s="152" t="s">
        <v>2491</v>
      </c>
      <c r="H727" s="151" t="s">
        <v>19</v>
      </c>
      <c r="I727" s="153"/>
      <c r="L727" s="149"/>
      <c r="M727" s="154"/>
      <c r="T727" s="155"/>
      <c r="AT727" s="151" t="s">
        <v>179</v>
      </c>
      <c r="AU727" s="151" t="s">
        <v>90</v>
      </c>
      <c r="AV727" s="12" t="s">
        <v>82</v>
      </c>
      <c r="AW727" s="12" t="s">
        <v>35</v>
      </c>
      <c r="AX727" s="12" t="s">
        <v>74</v>
      </c>
      <c r="AY727" s="151" t="s">
        <v>167</v>
      </c>
    </row>
    <row r="728" spans="2:51" s="13" customFormat="1" ht="11.25">
      <c r="B728" s="156"/>
      <c r="D728" s="150" t="s">
        <v>179</v>
      </c>
      <c r="E728" s="157" t="s">
        <v>19</v>
      </c>
      <c r="F728" s="158" t="s">
        <v>2492</v>
      </c>
      <c r="H728" s="159">
        <v>12</v>
      </c>
      <c r="I728" s="160"/>
      <c r="L728" s="156"/>
      <c r="M728" s="161"/>
      <c r="T728" s="162"/>
      <c r="AT728" s="157" t="s">
        <v>179</v>
      </c>
      <c r="AU728" s="157" t="s">
        <v>90</v>
      </c>
      <c r="AV728" s="13" t="s">
        <v>90</v>
      </c>
      <c r="AW728" s="13" t="s">
        <v>35</v>
      </c>
      <c r="AX728" s="13" t="s">
        <v>74</v>
      </c>
      <c r="AY728" s="157" t="s">
        <v>167</v>
      </c>
    </row>
    <row r="729" spans="2:51" s="15" customFormat="1" ht="11.25">
      <c r="B729" s="173"/>
      <c r="D729" s="150" t="s">
        <v>179</v>
      </c>
      <c r="E729" s="174" t="s">
        <v>19</v>
      </c>
      <c r="F729" s="175" t="s">
        <v>536</v>
      </c>
      <c r="H729" s="176">
        <v>153.32</v>
      </c>
      <c r="I729" s="177"/>
      <c r="L729" s="173"/>
      <c r="M729" s="178"/>
      <c r="T729" s="179"/>
      <c r="AT729" s="174" t="s">
        <v>179</v>
      </c>
      <c r="AU729" s="174" t="s">
        <v>90</v>
      </c>
      <c r="AV729" s="15" t="s">
        <v>103</v>
      </c>
      <c r="AW729" s="15" t="s">
        <v>35</v>
      </c>
      <c r="AX729" s="15" t="s">
        <v>74</v>
      </c>
      <c r="AY729" s="174" t="s">
        <v>167</v>
      </c>
    </row>
    <row r="730" spans="2:51" s="13" customFormat="1" ht="11.25">
      <c r="B730" s="156"/>
      <c r="D730" s="150" t="s">
        <v>179</v>
      </c>
      <c r="E730" s="157" t="s">
        <v>19</v>
      </c>
      <c r="F730" s="158" t="s">
        <v>2493</v>
      </c>
      <c r="H730" s="159">
        <v>153.32</v>
      </c>
      <c r="I730" s="160"/>
      <c r="L730" s="156"/>
      <c r="M730" s="161"/>
      <c r="T730" s="162"/>
      <c r="AT730" s="157" t="s">
        <v>179</v>
      </c>
      <c r="AU730" s="157" t="s">
        <v>90</v>
      </c>
      <c r="AV730" s="13" t="s">
        <v>90</v>
      </c>
      <c r="AW730" s="13" t="s">
        <v>35</v>
      </c>
      <c r="AX730" s="13" t="s">
        <v>74</v>
      </c>
      <c r="AY730" s="157" t="s">
        <v>167</v>
      </c>
    </row>
    <row r="731" spans="2:51" s="14" customFormat="1" ht="11.25">
      <c r="B731" s="163"/>
      <c r="D731" s="150" t="s">
        <v>179</v>
      </c>
      <c r="E731" s="164" t="s">
        <v>19</v>
      </c>
      <c r="F731" s="165" t="s">
        <v>200</v>
      </c>
      <c r="H731" s="166">
        <v>306.64</v>
      </c>
      <c r="I731" s="167"/>
      <c r="L731" s="163"/>
      <c r="M731" s="168"/>
      <c r="T731" s="169"/>
      <c r="AT731" s="164" t="s">
        <v>179</v>
      </c>
      <c r="AU731" s="164" t="s">
        <v>90</v>
      </c>
      <c r="AV731" s="14" t="s">
        <v>175</v>
      </c>
      <c r="AW731" s="14" t="s">
        <v>35</v>
      </c>
      <c r="AX731" s="14" t="s">
        <v>82</v>
      </c>
      <c r="AY731" s="164" t="s">
        <v>167</v>
      </c>
    </row>
    <row r="732" spans="2:65" s="1" customFormat="1" ht="44.25" customHeight="1">
      <c r="B732" s="33"/>
      <c r="C732" s="132" t="s">
        <v>964</v>
      </c>
      <c r="D732" s="132" t="s">
        <v>170</v>
      </c>
      <c r="E732" s="133" t="s">
        <v>2494</v>
      </c>
      <c r="F732" s="134" t="s">
        <v>2495</v>
      </c>
      <c r="G732" s="135" t="s">
        <v>173</v>
      </c>
      <c r="H732" s="136">
        <v>24.702</v>
      </c>
      <c r="I732" s="137"/>
      <c r="J732" s="138">
        <f>ROUND(I732*H732,2)</f>
        <v>0</v>
      </c>
      <c r="K732" s="134" t="s">
        <v>174</v>
      </c>
      <c r="L732" s="33"/>
      <c r="M732" s="139" t="s">
        <v>19</v>
      </c>
      <c r="N732" s="140" t="s">
        <v>46</v>
      </c>
      <c r="P732" s="141">
        <f>O732*H732</f>
        <v>0</v>
      </c>
      <c r="Q732" s="141">
        <v>0.0118</v>
      </c>
      <c r="R732" s="141">
        <f>Q732*H732</f>
        <v>0.2914836</v>
      </c>
      <c r="S732" s="141">
        <v>0</v>
      </c>
      <c r="T732" s="142">
        <f>S732*H732</f>
        <v>0</v>
      </c>
      <c r="AR732" s="143" t="s">
        <v>175</v>
      </c>
      <c r="AT732" s="143" t="s">
        <v>170</v>
      </c>
      <c r="AU732" s="143" t="s">
        <v>90</v>
      </c>
      <c r="AY732" s="18" t="s">
        <v>167</v>
      </c>
      <c r="BE732" s="144">
        <f>IF(N732="základní",J732,0)</f>
        <v>0</v>
      </c>
      <c r="BF732" s="144">
        <f>IF(N732="snížená",J732,0)</f>
        <v>0</v>
      </c>
      <c r="BG732" s="144">
        <f>IF(N732="zákl. přenesená",J732,0)</f>
        <v>0</v>
      </c>
      <c r="BH732" s="144">
        <f>IF(N732="sníž. přenesená",J732,0)</f>
        <v>0</v>
      </c>
      <c r="BI732" s="144">
        <f>IF(N732="nulová",J732,0)</f>
        <v>0</v>
      </c>
      <c r="BJ732" s="18" t="s">
        <v>90</v>
      </c>
      <c r="BK732" s="144">
        <f>ROUND(I732*H732,2)</f>
        <v>0</v>
      </c>
      <c r="BL732" s="18" t="s">
        <v>175</v>
      </c>
      <c r="BM732" s="143" t="s">
        <v>2496</v>
      </c>
    </row>
    <row r="733" spans="2:47" s="1" customFormat="1" ht="11.25">
      <c r="B733" s="33"/>
      <c r="D733" s="145" t="s">
        <v>177</v>
      </c>
      <c r="F733" s="146" t="s">
        <v>2497</v>
      </c>
      <c r="I733" s="147"/>
      <c r="L733" s="33"/>
      <c r="M733" s="148"/>
      <c r="T733" s="54"/>
      <c r="AT733" s="18" t="s">
        <v>177</v>
      </c>
      <c r="AU733" s="18" t="s">
        <v>90</v>
      </c>
    </row>
    <row r="734" spans="2:51" s="12" customFormat="1" ht="11.25">
      <c r="B734" s="149"/>
      <c r="D734" s="150" t="s">
        <v>179</v>
      </c>
      <c r="E734" s="151" t="s">
        <v>19</v>
      </c>
      <c r="F734" s="152" t="s">
        <v>2498</v>
      </c>
      <c r="H734" s="151" t="s">
        <v>19</v>
      </c>
      <c r="I734" s="153"/>
      <c r="L734" s="149"/>
      <c r="M734" s="154"/>
      <c r="T734" s="155"/>
      <c r="AT734" s="151" t="s">
        <v>179</v>
      </c>
      <c r="AU734" s="151" t="s">
        <v>90</v>
      </c>
      <c r="AV734" s="12" t="s">
        <v>82</v>
      </c>
      <c r="AW734" s="12" t="s">
        <v>35</v>
      </c>
      <c r="AX734" s="12" t="s">
        <v>74</v>
      </c>
      <c r="AY734" s="151" t="s">
        <v>167</v>
      </c>
    </row>
    <row r="735" spans="2:51" s="13" customFormat="1" ht="11.25">
      <c r="B735" s="156"/>
      <c r="D735" s="150" t="s">
        <v>179</v>
      </c>
      <c r="E735" s="157" t="s">
        <v>19</v>
      </c>
      <c r="F735" s="158" t="s">
        <v>2499</v>
      </c>
      <c r="H735" s="159">
        <v>24.702</v>
      </c>
      <c r="I735" s="160"/>
      <c r="L735" s="156"/>
      <c r="M735" s="161"/>
      <c r="T735" s="162"/>
      <c r="AT735" s="157" t="s">
        <v>179</v>
      </c>
      <c r="AU735" s="157" t="s">
        <v>90</v>
      </c>
      <c r="AV735" s="13" t="s">
        <v>90</v>
      </c>
      <c r="AW735" s="13" t="s">
        <v>35</v>
      </c>
      <c r="AX735" s="13" t="s">
        <v>74</v>
      </c>
      <c r="AY735" s="157" t="s">
        <v>167</v>
      </c>
    </row>
    <row r="736" spans="2:51" s="14" customFormat="1" ht="11.25">
      <c r="B736" s="163"/>
      <c r="D736" s="150" t="s">
        <v>179</v>
      </c>
      <c r="E736" s="164" t="s">
        <v>19</v>
      </c>
      <c r="F736" s="165" t="s">
        <v>200</v>
      </c>
      <c r="H736" s="166">
        <v>24.702</v>
      </c>
      <c r="I736" s="167"/>
      <c r="L736" s="163"/>
      <c r="M736" s="168"/>
      <c r="T736" s="169"/>
      <c r="AT736" s="164" t="s">
        <v>179</v>
      </c>
      <c r="AU736" s="164" t="s">
        <v>90</v>
      </c>
      <c r="AV736" s="14" t="s">
        <v>175</v>
      </c>
      <c r="AW736" s="14" t="s">
        <v>35</v>
      </c>
      <c r="AX736" s="14" t="s">
        <v>82</v>
      </c>
      <c r="AY736" s="164" t="s">
        <v>167</v>
      </c>
    </row>
    <row r="737" spans="2:65" s="1" customFormat="1" ht="16.5" customHeight="1">
      <c r="B737" s="33"/>
      <c r="C737" s="180" t="s">
        <v>970</v>
      </c>
      <c r="D737" s="180" t="s">
        <v>587</v>
      </c>
      <c r="E737" s="181" t="s">
        <v>2500</v>
      </c>
      <c r="F737" s="182" t="s">
        <v>2501</v>
      </c>
      <c r="G737" s="183" t="s">
        <v>173</v>
      </c>
      <c r="H737" s="184">
        <v>25.937</v>
      </c>
      <c r="I737" s="185"/>
      <c r="J737" s="186">
        <f>ROUND(I737*H737,2)</f>
        <v>0</v>
      </c>
      <c r="K737" s="182" t="s">
        <v>174</v>
      </c>
      <c r="L737" s="187"/>
      <c r="M737" s="188" t="s">
        <v>19</v>
      </c>
      <c r="N737" s="189" t="s">
        <v>46</v>
      </c>
      <c r="P737" s="141">
        <f>O737*H737</f>
        <v>0</v>
      </c>
      <c r="Q737" s="141">
        <v>0.02</v>
      </c>
      <c r="R737" s="141">
        <f>Q737*H737</f>
        <v>0.51874</v>
      </c>
      <c r="S737" s="141">
        <v>0</v>
      </c>
      <c r="T737" s="142">
        <f>S737*H737</f>
        <v>0</v>
      </c>
      <c r="AR737" s="143" t="s">
        <v>235</v>
      </c>
      <c r="AT737" s="143" t="s">
        <v>587</v>
      </c>
      <c r="AU737" s="143" t="s">
        <v>90</v>
      </c>
      <c r="AY737" s="18" t="s">
        <v>167</v>
      </c>
      <c r="BE737" s="144">
        <f>IF(N737="základní",J737,0)</f>
        <v>0</v>
      </c>
      <c r="BF737" s="144">
        <f>IF(N737="snížená",J737,0)</f>
        <v>0</v>
      </c>
      <c r="BG737" s="144">
        <f>IF(N737="zákl. přenesená",J737,0)</f>
        <v>0</v>
      </c>
      <c r="BH737" s="144">
        <f>IF(N737="sníž. přenesená",J737,0)</f>
        <v>0</v>
      </c>
      <c r="BI737" s="144">
        <f>IF(N737="nulová",J737,0)</f>
        <v>0</v>
      </c>
      <c r="BJ737" s="18" t="s">
        <v>90</v>
      </c>
      <c r="BK737" s="144">
        <f>ROUND(I737*H737,2)</f>
        <v>0</v>
      </c>
      <c r="BL737" s="18" t="s">
        <v>175</v>
      </c>
      <c r="BM737" s="143" t="s">
        <v>2502</v>
      </c>
    </row>
    <row r="738" spans="2:51" s="13" customFormat="1" ht="11.25">
      <c r="B738" s="156"/>
      <c r="D738" s="150" t="s">
        <v>179</v>
      </c>
      <c r="F738" s="158" t="s">
        <v>2503</v>
      </c>
      <c r="H738" s="159">
        <v>25.937</v>
      </c>
      <c r="I738" s="160"/>
      <c r="L738" s="156"/>
      <c r="M738" s="161"/>
      <c r="T738" s="162"/>
      <c r="AT738" s="157" t="s">
        <v>179</v>
      </c>
      <c r="AU738" s="157" t="s">
        <v>90</v>
      </c>
      <c r="AV738" s="13" t="s">
        <v>90</v>
      </c>
      <c r="AW738" s="13" t="s">
        <v>4</v>
      </c>
      <c r="AX738" s="13" t="s">
        <v>82</v>
      </c>
      <c r="AY738" s="157" t="s">
        <v>167</v>
      </c>
    </row>
    <row r="739" spans="2:65" s="1" customFormat="1" ht="24.2" customHeight="1">
      <c r="B739" s="33"/>
      <c r="C739" s="132" t="s">
        <v>977</v>
      </c>
      <c r="D739" s="132" t="s">
        <v>170</v>
      </c>
      <c r="E739" s="133" t="s">
        <v>2504</v>
      </c>
      <c r="F739" s="134" t="s">
        <v>2505</v>
      </c>
      <c r="G739" s="135" t="s">
        <v>173</v>
      </c>
      <c r="H739" s="136">
        <v>24.702</v>
      </c>
      <c r="I739" s="137"/>
      <c r="J739" s="138">
        <f>ROUND(I739*H739,2)</f>
        <v>0</v>
      </c>
      <c r="K739" s="134" t="s">
        <v>174</v>
      </c>
      <c r="L739" s="33"/>
      <c r="M739" s="139" t="s">
        <v>19</v>
      </c>
      <c r="N739" s="140" t="s">
        <v>46</v>
      </c>
      <c r="P739" s="141">
        <f>O739*H739</f>
        <v>0</v>
      </c>
      <c r="Q739" s="141">
        <v>0.0001</v>
      </c>
      <c r="R739" s="141">
        <f>Q739*H739</f>
        <v>0.0024702</v>
      </c>
      <c r="S739" s="141">
        <v>0</v>
      </c>
      <c r="T739" s="142">
        <f>S739*H739</f>
        <v>0</v>
      </c>
      <c r="AR739" s="143" t="s">
        <v>175</v>
      </c>
      <c r="AT739" s="143" t="s">
        <v>170</v>
      </c>
      <c r="AU739" s="143" t="s">
        <v>90</v>
      </c>
      <c r="AY739" s="18" t="s">
        <v>167</v>
      </c>
      <c r="BE739" s="144">
        <f>IF(N739="základní",J739,0)</f>
        <v>0</v>
      </c>
      <c r="BF739" s="144">
        <f>IF(N739="snížená",J739,0)</f>
        <v>0</v>
      </c>
      <c r="BG739" s="144">
        <f>IF(N739="zákl. přenesená",J739,0)</f>
        <v>0</v>
      </c>
      <c r="BH739" s="144">
        <f>IF(N739="sníž. přenesená",J739,0)</f>
        <v>0</v>
      </c>
      <c r="BI739" s="144">
        <f>IF(N739="nulová",J739,0)</f>
        <v>0</v>
      </c>
      <c r="BJ739" s="18" t="s">
        <v>90</v>
      </c>
      <c r="BK739" s="144">
        <f>ROUND(I739*H739,2)</f>
        <v>0</v>
      </c>
      <c r="BL739" s="18" t="s">
        <v>175</v>
      </c>
      <c r="BM739" s="143" t="s">
        <v>2506</v>
      </c>
    </row>
    <row r="740" spans="2:47" s="1" customFormat="1" ht="11.25">
      <c r="B740" s="33"/>
      <c r="D740" s="145" t="s">
        <v>177</v>
      </c>
      <c r="F740" s="146" t="s">
        <v>2507</v>
      </c>
      <c r="I740" s="147"/>
      <c r="L740" s="33"/>
      <c r="M740" s="148"/>
      <c r="T740" s="54"/>
      <c r="AT740" s="18" t="s">
        <v>177</v>
      </c>
      <c r="AU740" s="18" t="s">
        <v>90</v>
      </c>
    </row>
    <row r="741" spans="2:65" s="1" customFormat="1" ht="16.5" customHeight="1">
      <c r="B741" s="33"/>
      <c r="C741" s="132" t="s">
        <v>982</v>
      </c>
      <c r="D741" s="132" t="s">
        <v>170</v>
      </c>
      <c r="E741" s="133" t="s">
        <v>2508</v>
      </c>
      <c r="F741" s="134" t="s">
        <v>2509</v>
      </c>
      <c r="G741" s="135" t="s">
        <v>173</v>
      </c>
      <c r="H741" s="136">
        <v>182.048</v>
      </c>
      <c r="I741" s="137"/>
      <c r="J741" s="138">
        <f>ROUND(I741*H741,2)</f>
        <v>0</v>
      </c>
      <c r="K741" s="134" t="s">
        <v>174</v>
      </c>
      <c r="L741" s="33"/>
      <c r="M741" s="139" t="s">
        <v>19</v>
      </c>
      <c r="N741" s="140" t="s">
        <v>46</v>
      </c>
      <c r="P741" s="141">
        <f>O741*H741</f>
        <v>0</v>
      </c>
      <c r="Q741" s="141">
        <v>0.00026</v>
      </c>
      <c r="R741" s="141">
        <f>Q741*H741</f>
        <v>0.047332479999999996</v>
      </c>
      <c r="S741" s="141">
        <v>0</v>
      </c>
      <c r="T741" s="142">
        <f>S741*H741</f>
        <v>0</v>
      </c>
      <c r="AR741" s="143" t="s">
        <v>175</v>
      </c>
      <c r="AT741" s="143" t="s">
        <v>170</v>
      </c>
      <c r="AU741" s="143" t="s">
        <v>90</v>
      </c>
      <c r="AY741" s="18" t="s">
        <v>167</v>
      </c>
      <c r="BE741" s="144">
        <f>IF(N741="základní",J741,0)</f>
        <v>0</v>
      </c>
      <c r="BF741" s="144">
        <f>IF(N741="snížená",J741,0)</f>
        <v>0</v>
      </c>
      <c r="BG741" s="144">
        <f>IF(N741="zákl. přenesená",J741,0)</f>
        <v>0</v>
      </c>
      <c r="BH741" s="144">
        <f>IF(N741="sníž. přenesená",J741,0)</f>
        <v>0</v>
      </c>
      <c r="BI741" s="144">
        <f>IF(N741="nulová",J741,0)</f>
        <v>0</v>
      </c>
      <c r="BJ741" s="18" t="s">
        <v>90</v>
      </c>
      <c r="BK741" s="144">
        <f>ROUND(I741*H741,2)</f>
        <v>0</v>
      </c>
      <c r="BL741" s="18" t="s">
        <v>175</v>
      </c>
      <c r="BM741" s="143" t="s">
        <v>2510</v>
      </c>
    </row>
    <row r="742" spans="2:47" s="1" customFormat="1" ht="11.25">
      <c r="B742" s="33"/>
      <c r="D742" s="145" t="s">
        <v>177</v>
      </c>
      <c r="F742" s="146" t="s">
        <v>2511</v>
      </c>
      <c r="I742" s="147"/>
      <c r="L742" s="33"/>
      <c r="M742" s="148"/>
      <c r="T742" s="54"/>
      <c r="AT742" s="18" t="s">
        <v>177</v>
      </c>
      <c r="AU742" s="18" t="s">
        <v>90</v>
      </c>
    </row>
    <row r="743" spans="2:51" s="13" customFormat="1" ht="11.25">
      <c r="B743" s="156"/>
      <c r="D743" s="150" t="s">
        <v>179</v>
      </c>
      <c r="E743" s="157" t="s">
        <v>19</v>
      </c>
      <c r="F743" s="158" t="s">
        <v>2512</v>
      </c>
      <c r="H743" s="159">
        <v>132.938</v>
      </c>
      <c r="I743" s="160"/>
      <c r="L743" s="156"/>
      <c r="M743" s="161"/>
      <c r="T743" s="162"/>
      <c r="AT743" s="157" t="s">
        <v>179</v>
      </c>
      <c r="AU743" s="157" t="s">
        <v>90</v>
      </c>
      <c r="AV743" s="13" t="s">
        <v>90</v>
      </c>
      <c r="AW743" s="13" t="s">
        <v>35</v>
      </c>
      <c r="AX743" s="13" t="s">
        <v>74</v>
      </c>
      <c r="AY743" s="157" t="s">
        <v>167</v>
      </c>
    </row>
    <row r="744" spans="2:51" s="13" customFormat="1" ht="11.25">
      <c r="B744" s="156"/>
      <c r="D744" s="150" t="s">
        <v>179</v>
      </c>
      <c r="E744" s="157" t="s">
        <v>19</v>
      </c>
      <c r="F744" s="158" t="s">
        <v>2513</v>
      </c>
      <c r="H744" s="159">
        <v>49.11</v>
      </c>
      <c r="I744" s="160"/>
      <c r="L744" s="156"/>
      <c r="M744" s="161"/>
      <c r="T744" s="162"/>
      <c r="AT744" s="157" t="s">
        <v>179</v>
      </c>
      <c r="AU744" s="157" t="s">
        <v>90</v>
      </c>
      <c r="AV744" s="13" t="s">
        <v>90</v>
      </c>
      <c r="AW744" s="13" t="s">
        <v>35</v>
      </c>
      <c r="AX744" s="13" t="s">
        <v>74</v>
      </c>
      <c r="AY744" s="157" t="s">
        <v>167</v>
      </c>
    </row>
    <row r="745" spans="2:51" s="14" customFormat="1" ht="11.25">
      <c r="B745" s="163"/>
      <c r="D745" s="150" t="s">
        <v>179</v>
      </c>
      <c r="E745" s="164" t="s">
        <v>19</v>
      </c>
      <c r="F745" s="165" t="s">
        <v>200</v>
      </c>
      <c r="H745" s="166">
        <v>182.048</v>
      </c>
      <c r="I745" s="167"/>
      <c r="L745" s="163"/>
      <c r="M745" s="168"/>
      <c r="T745" s="169"/>
      <c r="AT745" s="164" t="s">
        <v>179</v>
      </c>
      <c r="AU745" s="164" t="s">
        <v>90</v>
      </c>
      <c r="AV745" s="14" t="s">
        <v>175</v>
      </c>
      <c r="AW745" s="14" t="s">
        <v>35</v>
      </c>
      <c r="AX745" s="14" t="s">
        <v>82</v>
      </c>
      <c r="AY745" s="164" t="s">
        <v>167</v>
      </c>
    </row>
    <row r="746" spans="2:65" s="1" customFormat="1" ht="24.2" customHeight="1">
      <c r="B746" s="33"/>
      <c r="C746" s="132" t="s">
        <v>988</v>
      </c>
      <c r="D746" s="132" t="s">
        <v>170</v>
      </c>
      <c r="E746" s="133" t="s">
        <v>2514</v>
      </c>
      <c r="F746" s="134" t="s">
        <v>2515</v>
      </c>
      <c r="G746" s="135" t="s">
        <v>173</v>
      </c>
      <c r="H746" s="136">
        <v>182.048</v>
      </c>
      <c r="I746" s="137"/>
      <c r="J746" s="138">
        <f>ROUND(I746*H746,2)</f>
        <v>0</v>
      </c>
      <c r="K746" s="134" t="s">
        <v>174</v>
      </c>
      <c r="L746" s="33"/>
      <c r="M746" s="139" t="s">
        <v>19</v>
      </c>
      <c r="N746" s="140" t="s">
        <v>46</v>
      </c>
      <c r="P746" s="141">
        <f>O746*H746</f>
        <v>0</v>
      </c>
      <c r="Q746" s="141">
        <v>0.00438</v>
      </c>
      <c r="R746" s="141">
        <f>Q746*H746</f>
        <v>0.79737024</v>
      </c>
      <c r="S746" s="141">
        <v>0</v>
      </c>
      <c r="T746" s="142">
        <f>S746*H746</f>
        <v>0</v>
      </c>
      <c r="AR746" s="143" t="s">
        <v>175</v>
      </c>
      <c r="AT746" s="143" t="s">
        <v>170</v>
      </c>
      <c r="AU746" s="143" t="s">
        <v>90</v>
      </c>
      <c r="AY746" s="18" t="s">
        <v>167</v>
      </c>
      <c r="BE746" s="144">
        <f>IF(N746="základní",J746,0)</f>
        <v>0</v>
      </c>
      <c r="BF746" s="144">
        <f>IF(N746="snížená",J746,0)</f>
        <v>0</v>
      </c>
      <c r="BG746" s="144">
        <f>IF(N746="zákl. přenesená",J746,0)</f>
        <v>0</v>
      </c>
      <c r="BH746" s="144">
        <f>IF(N746="sníž. přenesená",J746,0)</f>
        <v>0</v>
      </c>
      <c r="BI746" s="144">
        <f>IF(N746="nulová",J746,0)</f>
        <v>0</v>
      </c>
      <c r="BJ746" s="18" t="s">
        <v>90</v>
      </c>
      <c r="BK746" s="144">
        <f>ROUND(I746*H746,2)</f>
        <v>0</v>
      </c>
      <c r="BL746" s="18" t="s">
        <v>175</v>
      </c>
      <c r="BM746" s="143" t="s">
        <v>2516</v>
      </c>
    </row>
    <row r="747" spans="2:47" s="1" customFormat="1" ht="11.25">
      <c r="B747" s="33"/>
      <c r="D747" s="145" t="s">
        <v>177</v>
      </c>
      <c r="F747" s="146" t="s">
        <v>2517</v>
      </c>
      <c r="I747" s="147"/>
      <c r="L747" s="33"/>
      <c r="M747" s="148"/>
      <c r="T747" s="54"/>
      <c r="AT747" s="18" t="s">
        <v>177</v>
      </c>
      <c r="AU747" s="18" t="s">
        <v>90</v>
      </c>
    </row>
    <row r="748" spans="2:51" s="13" customFormat="1" ht="11.25">
      <c r="B748" s="156"/>
      <c r="D748" s="150" t="s">
        <v>179</v>
      </c>
      <c r="E748" s="157" t="s">
        <v>19</v>
      </c>
      <c r="F748" s="158" t="s">
        <v>2512</v>
      </c>
      <c r="H748" s="159">
        <v>132.938</v>
      </c>
      <c r="I748" s="160"/>
      <c r="L748" s="156"/>
      <c r="M748" s="161"/>
      <c r="T748" s="162"/>
      <c r="AT748" s="157" t="s">
        <v>179</v>
      </c>
      <c r="AU748" s="157" t="s">
        <v>90</v>
      </c>
      <c r="AV748" s="13" t="s">
        <v>90</v>
      </c>
      <c r="AW748" s="13" t="s">
        <v>35</v>
      </c>
      <c r="AX748" s="13" t="s">
        <v>74</v>
      </c>
      <c r="AY748" s="157" t="s">
        <v>167</v>
      </c>
    </row>
    <row r="749" spans="2:51" s="13" customFormat="1" ht="11.25">
      <c r="B749" s="156"/>
      <c r="D749" s="150" t="s">
        <v>179</v>
      </c>
      <c r="E749" s="157" t="s">
        <v>19</v>
      </c>
      <c r="F749" s="158" t="s">
        <v>2513</v>
      </c>
      <c r="H749" s="159">
        <v>49.11</v>
      </c>
      <c r="I749" s="160"/>
      <c r="L749" s="156"/>
      <c r="M749" s="161"/>
      <c r="T749" s="162"/>
      <c r="AT749" s="157" t="s">
        <v>179</v>
      </c>
      <c r="AU749" s="157" t="s">
        <v>90</v>
      </c>
      <c r="AV749" s="13" t="s">
        <v>90</v>
      </c>
      <c r="AW749" s="13" t="s">
        <v>35</v>
      </c>
      <c r="AX749" s="13" t="s">
        <v>74</v>
      </c>
      <c r="AY749" s="157" t="s">
        <v>167</v>
      </c>
    </row>
    <row r="750" spans="2:51" s="14" customFormat="1" ht="11.25">
      <c r="B750" s="163"/>
      <c r="D750" s="150" t="s">
        <v>179</v>
      </c>
      <c r="E750" s="164" t="s">
        <v>19</v>
      </c>
      <c r="F750" s="165" t="s">
        <v>200</v>
      </c>
      <c r="H750" s="166">
        <v>182.048</v>
      </c>
      <c r="I750" s="167"/>
      <c r="L750" s="163"/>
      <c r="M750" s="168"/>
      <c r="T750" s="169"/>
      <c r="AT750" s="164" t="s">
        <v>179</v>
      </c>
      <c r="AU750" s="164" t="s">
        <v>90</v>
      </c>
      <c r="AV750" s="14" t="s">
        <v>175</v>
      </c>
      <c r="AW750" s="14" t="s">
        <v>35</v>
      </c>
      <c r="AX750" s="14" t="s">
        <v>82</v>
      </c>
      <c r="AY750" s="164" t="s">
        <v>167</v>
      </c>
    </row>
    <row r="751" spans="2:65" s="1" customFormat="1" ht="21.75" customHeight="1">
      <c r="B751" s="33"/>
      <c r="C751" s="132" t="s">
        <v>995</v>
      </c>
      <c r="D751" s="132" t="s">
        <v>170</v>
      </c>
      <c r="E751" s="133" t="s">
        <v>2518</v>
      </c>
      <c r="F751" s="134" t="s">
        <v>2519</v>
      </c>
      <c r="G751" s="135" t="s">
        <v>173</v>
      </c>
      <c r="H751" s="136">
        <v>182.049</v>
      </c>
      <c r="I751" s="137"/>
      <c r="J751" s="138">
        <f>ROUND(I751*H751,2)</f>
        <v>0</v>
      </c>
      <c r="K751" s="134" t="s">
        <v>174</v>
      </c>
      <c r="L751" s="33"/>
      <c r="M751" s="139" t="s">
        <v>19</v>
      </c>
      <c r="N751" s="140" t="s">
        <v>46</v>
      </c>
      <c r="P751" s="141">
        <f>O751*H751</f>
        <v>0</v>
      </c>
      <c r="Q751" s="141">
        <v>0.0231</v>
      </c>
      <c r="R751" s="141">
        <f>Q751*H751</f>
        <v>4.2053319</v>
      </c>
      <c r="S751" s="141">
        <v>0</v>
      </c>
      <c r="T751" s="142">
        <f>S751*H751</f>
        <v>0</v>
      </c>
      <c r="AR751" s="143" t="s">
        <v>175</v>
      </c>
      <c r="AT751" s="143" t="s">
        <v>170</v>
      </c>
      <c r="AU751" s="143" t="s">
        <v>90</v>
      </c>
      <c r="AY751" s="18" t="s">
        <v>167</v>
      </c>
      <c r="BE751" s="144">
        <f>IF(N751="základní",J751,0)</f>
        <v>0</v>
      </c>
      <c r="BF751" s="144">
        <f>IF(N751="snížená",J751,0)</f>
        <v>0</v>
      </c>
      <c r="BG751" s="144">
        <f>IF(N751="zákl. přenesená",J751,0)</f>
        <v>0</v>
      </c>
      <c r="BH751" s="144">
        <f>IF(N751="sníž. přenesená",J751,0)</f>
        <v>0</v>
      </c>
      <c r="BI751" s="144">
        <f>IF(N751="nulová",J751,0)</f>
        <v>0</v>
      </c>
      <c r="BJ751" s="18" t="s">
        <v>90</v>
      </c>
      <c r="BK751" s="144">
        <f>ROUND(I751*H751,2)</f>
        <v>0</v>
      </c>
      <c r="BL751" s="18" t="s">
        <v>175</v>
      </c>
      <c r="BM751" s="143" t="s">
        <v>2520</v>
      </c>
    </row>
    <row r="752" spans="2:47" s="1" customFormat="1" ht="11.25">
      <c r="B752" s="33"/>
      <c r="D752" s="145" t="s">
        <v>177</v>
      </c>
      <c r="F752" s="146" t="s">
        <v>2521</v>
      </c>
      <c r="I752" s="147"/>
      <c r="L752" s="33"/>
      <c r="M752" s="148"/>
      <c r="T752" s="54"/>
      <c r="AT752" s="18" t="s">
        <v>177</v>
      </c>
      <c r="AU752" s="18" t="s">
        <v>90</v>
      </c>
    </row>
    <row r="753" spans="2:51" s="12" customFormat="1" ht="11.25">
      <c r="B753" s="149"/>
      <c r="D753" s="150" t="s">
        <v>179</v>
      </c>
      <c r="E753" s="151" t="s">
        <v>19</v>
      </c>
      <c r="F753" s="152" t="s">
        <v>2522</v>
      </c>
      <c r="H753" s="151" t="s">
        <v>19</v>
      </c>
      <c r="I753" s="153"/>
      <c r="L753" s="149"/>
      <c r="M753" s="154"/>
      <c r="T753" s="155"/>
      <c r="AT753" s="151" t="s">
        <v>179</v>
      </c>
      <c r="AU753" s="151" t="s">
        <v>90</v>
      </c>
      <c r="AV753" s="12" t="s">
        <v>82</v>
      </c>
      <c r="AW753" s="12" t="s">
        <v>35</v>
      </c>
      <c r="AX753" s="12" t="s">
        <v>74</v>
      </c>
      <c r="AY753" s="151" t="s">
        <v>167</v>
      </c>
    </row>
    <row r="754" spans="2:51" s="13" customFormat="1" ht="11.25">
      <c r="B754" s="156"/>
      <c r="D754" s="150" t="s">
        <v>179</v>
      </c>
      <c r="E754" s="157" t="s">
        <v>19</v>
      </c>
      <c r="F754" s="158" t="s">
        <v>2324</v>
      </c>
      <c r="H754" s="159">
        <v>5.138</v>
      </c>
      <c r="I754" s="160"/>
      <c r="L754" s="156"/>
      <c r="M754" s="161"/>
      <c r="T754" s="162"/>
      <c r="AT754" s="157" t="s">
        <v>179</v>
      </c>
      <c r="AU754" s="157" t="s">
        <v>90</v>
      </c>
      <c r="AV754" s="13" t="s">
        <v>90</v>
      </c>
      <c r="AW754" s="13" t="s">
        <v>35</v>
      </c>
      <c r="AX754" s="13" t="s">
        <v>74</v>
      </c>
      <c r="AY754" s="157" t="s">
        <v>167</v>
      </c>
    </row>
    <row r="755" spans="2:51" s="13" customFormat="1" ht="11.25">
      <c r="B755" s="156"/>
      <c r="D755" s="150" t="s">
        <v>179</v>
      </c>
      <c r="E755" s="157" t="s">
        <v>19</v>
      </c>
      <c r="F755" s="158" t="s">
        <v>2326</v>
      </c>
      <c r="H755" s="159">
        <v>8.16</v>
      </c>
      <c r="I755" s="160"/>
      <c r="L755" s="156"/>
      <c r="M755" s="161"/>
      <c r="T755" s="162"/>
      <c r="AT755" s="157" t="s">
        <v>179</v>
      </c>
      <c r="AU755" s="157" t="s">
        <v>90</v>
      </c>
      <c r="AV755" s="13" t="s">
        <v>90</v>
      </c>
      <c r="AW755" s="13" t="s">
        <v>35</v>
      </c>
      <c r="AX755" s="13" t="s">
        <v>74</v>
      </c>
      <c r="AY755" s="157" t="s">
        <v>167</v>
      </c>
    </row>
    <row r="756" spans="2:51" s="13" customFormat="1" ht="11.25">
      <c r="B756" s="156"/>
      <c r="D756" s="150" t="s">
        <v>179</v>
      </c>
      <c r="E756" s="157" t="s">
        <v>19</v>
      </c>
      <c r="F756" s="158" t="s">
        <v>2328</v>
      </c>
      <c r="H756" s="159">
        <v>17.355</v>
      </c>
      <c r="I756" s="160"/>
      <c r="L756" s="156"/>
      <c r="M756" s="161"/>
      <c r="T756" s="162"/>
      <c r="AT756" s="157" t="s">
        <v>179</v>
      </c>
      <c r="AU756" s="157" t="s">
        <v>90</v>
      </c>
      <c r="AV756" s="13" t="s">
        <v>90</v>
      </c>
      <c r="AW756" s="13" t="s">
        <v>35</v>
      </c>
      <c r="AX756" s="13" t="s">
        <v>74</v>
      </c>
      <c r="AY756" s="157" t="s">
        <v>167</v>
      </c>
    </row>
    <row r="757" spans="2:51" s="13" customFormat="1" ht="11.25">
      <c r="B757" s="156"/>
      <c r="D757" s="150" t="s">
        <v>179</v>
      </c>
      <c r="E757" s="157" t="s">
        <v>19</v>
      </c>
      <c r="F757" s="158" t="s">
        <v>2302</v>
      </c>
      <c r="H757" s="159">
        <v>8.968</v>
      </c>
      <c r="I757" s="160"/>
      <c r="L757" s="156"/>
      <c r="M757" s="161"/>
      <c r="T757" s="162"/>
      <c r="AT757" s="157" t="s">
        <v>179</v>
      </c>
      <c r="AU757" s="157" t="s">
        <v>90</v>
      </c>
      <c r="AV757" s="13" t="s">
        <v>90</v>
      </c>
      <c r="AW757" s="13" t="s">
        <v>35</v>
      </c>
      <c r="AX757" s="13" t="s">
        <v>74</v>
      </c>
      <c r="AY757" s="157" t="s">
        <v>167</v>
      </c>
    </row>
    <row r="758" spans="2:51" s="13" customFormat="1" ht="11.25">
      <c r="B758" s="156"/>
      <c r="D758" s="150" t="s">
        <v>179</v>
      </c>
      <c r="E758" s="157" t="s">
        <v>19</v>
      </c>
      <c r="F758" s="158" t="s">
        <v>2330</v>
      </c>
      <c r="H758" s="159">
        <v>8.296</v>
      </c>
      <c r="I758" s="160"/>
      <c r="L758" s="156"/>
      <c r="M758" s="161"/>
      <c r="T758" s="162"/>
      <c r="AT758" s="157" t="s">
        <v>179</v>
      </c>
      <c r="AU758" s="157" t="s">
        <v>90</v>
      </c>
      <c r="AV758" s="13" t="s">
        <v>90</v>
      </c>
      <c r="AW758" s="13" t="s">
        <v>35</v>
      </c>
      <c r="AX758" s="13" t="s">
        <v>74</v>
      </c>
      <c r="AY758" s="157" t="s">
        <v>167</v>
      </c>
    </row>
    <row r="759" spans="2:51" s="13" customFormat="1" ht="11.25">
      <c r="B759" s="156"/>
      <c r="D759" s="150" t="s">
        <v>179</v>
      </c>
      <c r="E759" s="157" t="s">
        <v>19</v>
      </c>
      <c r="F759" s="158" t="s">
        <v>2332</v>
      </c>
      <c r="H759" s="159">
        <v>52.952</v>
      </c>
      <c r="I759" s="160"/>
      <c r="L759" s="156"/>
      <c r="M759" s="161"/>
      <c r="T759" s="162"/>
      <c r="AT759" s="157" t="s">
        <v>179</v>
      </c>
      <c r="AU759" s="157" t="s">
        <v>90</v>
      </c>
      <c r="AV759" s="13" t="s">
        <v>90</v>
      </c>
      <c r="AW759" s="13" t="s">
        <v>35</v>
      </c>
      <c r="AX759" s="13" t="s">
        <v>74</v>
      </c>
      <c r="AY759" s="157" t="s">
        <v>167</v>
      </c>
    </row>
    <row r="760" spans="2:51" s="13" customFormat="1" ht="11.25">
      <c r="B760" s="156"/>
      <c r="D760" s="150" t="s">
        <v>179</v>
      </c>
      <c r="E760" s="157" t="s">
        <v>19</v>
      </c>
      <c r="F760" s="158" t="s">
        <v>2328</v>
      </c>
      <c r="H760" s="159">
        <v>17.355</v>
      </c>
      <c r="I760" s="160"/>
      <c r="L760" s="156"/>
      <c r="M760" s="161"/>
      <c r="T760" s="162"/>
      <c r="AT760" s="157" t="s">
        <v>179</v>
      </c>
      <c r="AU760" s="157" t="s">
        <v>90</v>
      </c>
      <c r="AV760" s="13" t="s">
        <v>90</v>
      </c>
      <c r="AW760" s="13" t="s">
        <v>35</v>
      </c>
      <c r="AX760" s="13" t="s">
        <v>74</v>
      </c>
      <c r="AY760" s="157" t="s">
        <v>167</v>
      </c>
    </row>
    <row r="761" spans="2:51" s="13" customFormat="1" ht="11.25">
      <c r="B761" s="156"/>
      <c r="D761" s="150" t="s">
        <v>179</v>
      </c>
      <c r="E761" s="157" t="s">
        <v>19</v>
      </c>
      <c r="F761" s="158" t="s">
        <v>2326</v>
      </c>
      <c r="H761" s="159">
        <v>8.16</v>
      </c>
      <c r="I761" s="160"/>
      <c r="L761" s="156"/>
      <c r="M761" s="161"/>
      <c r="T761" s="162"/>
      <c r="AT761" s="157" t="s">
        <v>179</v>
      </c>
      <c r="AU761" s="157" t="s">
        <v>90</v>
      </c>
      <c r="AV761" s="13" t="s">
        <v>90</v>
      </c>
      <c r="AW761" s="13" t="s">
        <v>35</v>
      </c>
      <c r="AX761" s="13" t="s">
        <v>74</v>
      </c>
      <c r="AY761" s="157" t="s">
        <v>167</v>
      </c>
    </row>
    <row r="762" spans="2:51" s="13" customFormat="1" ht="11.25">
      <c r="B762" s="156"/>
      <c r="D762" s="150" t="s">
        <v>179</v>
      </c>
      <c r="E762" s="157" t="s">
        <v>19</v>
      </c>
      <c r="F762" s="158" t="s">
        <v>2324</v>
      </c>
      <c r="H762" s="159">
        <v>5.138</v>
      </c>
      <c r="I762" s="160"/>
      <c r="L762" s="156"/>
      <c r="M762" s="161"/>
      <c r="T762" s="162"/>
      <c r="AT762" s="157" t="s">
        <v>179</v>
      </c>
      <c r="AU762" s="157" t="s">
        <v>90</v>
      </c>
      <c r="AV762" s="13" t="s">
        <v>90</v>
      </c>
      <c r="AW762" s="13" t="s">
        <v>35</v>
      </c>
      <c r="AX762" s="13" t="s">
        <v>74</v>
      </c>
      <c r="AY762" s="157" t="s">
        <v>167</v>
      </c>
    </row>
    <row r="763" spans="2:51" s="12" customFormat="1" ht="11.25">
      <c r="B763" s="149"/>
      <c r="D763" s="150" t="s">
        <v>179</v>
      </c>
      <c r="E763" s="151" t="s">
        <v>19</v>
      </c>
      <c r="F763" s="152" t="s">
        <v>2523</v>
      </c>
      <c r="H763" s="151" t="s">
        <v>19</v>
      </c>
      <c r="I763" s="153"/>
      <c r="L763" s="149"/>
      <c r="M763" s="154"/>
      <c r="T763" s="155"/>
      <c r="AT763" s="151" t="s">
        <v>179</v>
      </c>
      <c r="AU763" s="151" t="s">
        <v>90</v>
      </c>
      <c r="AV763" s="12" t="s">
        <v>82</v>
      </c>
      <c r="AW763" s="12" t="s">
        <v>35</v>
      </c>
      <c r="AX763" s="12" t="s">
        <v>74</v>
      </c>
      <c r="AY763" s="151" t="s">
        <v>167</v>
      </c>
    </row>
    <row r="764" spans="2:51" s="13" customFormat="1" ht="11.25">
      <c r="B764" s="156"/>
      <c r="D764" s="150" t="s">
        <v>179</v>
      </c>
      <c r="E764" s="157" t="s">
        <v>19</v>
      </c>
      <c r="F764" s="158" t="s">
        <v>2524</v>
      </c>
      <c r="H764" s="159">
        <v>-12.355</v>
      </c>
      <c r="I764" s="160"/>
      <c r="L764" s="156"/>
      <c r="M764" s="161"/>
      <c r="T764" s="162"/>
      <c r="AT764" s="157" t="s">
        <v>179</v>
      </c>
      <c r="AU764" s="157" t="s">
        <v>90</v>
      </c>
      <c r="AV764" s="13" t="s">
        <v>90</v>
      </c>
      <c r="AW764" s="13" t="s">
        <v>35</v>
      </c>
      <c r="AX764" s="13" t="s">
        <v>74</v>
      </c>
      <c r="AY764" s="157" t="s">
        <v>167</v>
      </c>
    </row>
    <row r="765" spans="2:51" s="12" customFormat="1" ht="11.25">
      <c r="B765" s="149"/>
      <c r="D765" s="150" t="s">
        <v>179</v>
      </c>
      <c r="E765" s="151" t="s">
        <v>19</v>
      </c>
      <c r="F765" s="152" t="s">
        <v>2525</v>
      </c>
      <c r="H765" s="151" t="s">
        <v>19</v>
      </c>
      <c r="I765" s="153"/>
      <c r="L765" s="149"/>
      <c r="M765" s="154"/>
      <c r="T765" s="155"/>
      <c r="AT765" s="151" t="s">
        <v>179</v>
      </c>
      <c r="AU765" s="151" t="s">
        <v>90</v>
      </c>
      <c r="AV765" s="12" t="s">
        <v>82</v>
      </c>
      <c r="AW765" s="12" t="s">
        <v>35</v>
      </c>
      <c r="AX765" s="12" t="s">
        <v>74</v>
      </c>
      <c r="AY765" s="151" t="s">
        <v>167</v>
      </c>
    </row>
    <row r="766" spans="2:51" s="13" customFormat="1" ht="11.25">
      <c r="B766" s="156"/>
      <c r="D766" s="150" t="s">
        <v>179</v>
      </c>
      <c r="E766" s="157" t="s">
        <v>19</v>
      </c>
      <c r="F766" s="158" t="s">
        <v>2526</v>
      </c>
      <c r="H766" s="159">
        <v>9.14</v>
      </c>
      <c r="I766" s="160"/>
      <c r="L766" s="156"/>
      <c r="M766" s="161"/>
      <c r="T766" s="162"/>
      <c r="AT766" s="157" t="s">
        <v>179</v>
      </c>
      <c r="AU766" s="157" t="s">
        <v>90</v>
      </c>
      <c r="AV766" s="13" t="s">
        <v>90</v>
      </c>
      <c r="AW766" s="13" t="s">
        <v>35</v>
      </c>
      <c r="AX766" s="13" t="s">
        <v>74</v>
      </c>
      <c r="AY766" s="157" t="s">
        <v>167</v>
      </c>
    </row>
    <row r="767" spans="2:51" s="13" customFormat="1" ht="11.25">
      <c r="B767" s="156"/>
      <c r="D767" s="150" t="s">
        <v>179</v>
      </c>
      <c r="E767" s="157" t="s">
        <v>19</v>
      </c>
      <c r="F767" s="158" t="s">
        <v>2527</v>
      </c>
      <c r="H767" s="159">
        <v>4.631</v>
      </c>
      <c r="I767" s="160"/>
      <c r="L767" s="156"/>
      <c r="M767" s="161"/>
      <c r="T767" s="162"/>
      <c r="AT767" s="157" t="s">
        <v>179</v>
      </c>
      <c r="AU767" s="157" t="s">
        <v>90</v>
      </c>
      <c r="AV767" s="13" t="s">
        <v>90</v>
      </c>
      <c r="AW767" s="13" t="s">
        <v>35</v>
      </c>
      <c r="AX767" s="13" t="s">
        <v>74</v>
      </c>
      <c r="AY767" s="157" t="s">
        <v>167</v>
      </c>
    </row>
    <row r="768" spans="2:51" s="15" customFormat="1" ht="11.25">
      <c r="B768" s="173"/>
      <c r="D768" s="150" t="s">
        <v>179</v>
      </c>
      <c r="E768" s="174" t="s">
        <v>19</v>
      </c>
      <c r="F768" s="175" t="s">
        <v>536</v>
      </c>
      <c r="H768" s="176">
        <v>132.938</v>
      </c>
      <c r="I768" s="177"/>
      <c r="L768" s="173"/>
      <c r="M768" s="178"/>
      <c r="T768" s="179"/>
      <c r="AT768" s="174" t="s">
        <v>179</v>
      </c>
      <c r="AU768" s="174" t="s">
        <v>90</v>
      </c>
      <c r="AV768" s="15" t="s">
        <v>103</v>
      </c>
      <c r="AW768" s="15" t="s">
        <v>35</v>
      </c>
      <c r="AX768" s="15" t="s">
        <v>74</v>
      </c>
      <c r="AY768" s="174" t="s">
        <v>167</v>
      </c>
    </row>
    <row r="769" spans="2:51" s="12" customFormat="1" ht="11.25">
      <c r="B769" s="149"/>
      <c r="D769" s="150" t="s">
        <v>179</v>
      </c>
      <c r="E769" s="151" t="s">
        <v>19</v>
      </c>
      <c r="F769" s="152" t="s">
        <v>2528</v>
      </c>
      <c r="H769" s="151" t="s">
        <v>19</v>
      </c>
      <c r="I769" s="153"/>
      <c r="L769" s="149"/>
      <c r="M769" s="154"/>
      <c r="T769" s="155"/>
      <c r="AT769" s="151" t="s">
        <v>179</v>
      </c>
      <c r="AU769" s="151" t="s">
        <v>90</v>
      </c>
      <c r="AV769" s="12" t="s">
        <v>82</v>
      </c>
      <c r="AW769" s="12" t="s">
        <v>35</v>
      </c>
      <c r="AX769" s="12" t="s">
        <v>74</v>
      </c>
      <c r="AY769" s="151" t="s">
        <v>167</v>
      </c>
    </row>
    <row r="770" spans="2:51" s="13" customFormat="1" ht="11.25">
      <c r="B770" s="156"/>
      <c r="D770" s="150" t="s">
        <v>179</v>
      </c>
      <c r="E770" s="157" t="s">
        <v>19</v>
      </c>
      <c r="F770" s="158" t="s">
        <v>2529</v>
      </c>
      <c r="H770" s="159">
        <v>30.66</v>
      </c>
      <c r="I770" s="160"/>
      <c r="L770" s="156"/>
      <c r="M770" s="161"/>
      <c r="T770" s="162"/>
      <c r="AT770" s="157" t="s">
        <v>179</v>
      </c>
      <c r="AU770" s="157" t="s">
        <v>90</v>
      </c>
      <c r="AV770" s="13" t="s">
        <v>90</v>
      </c>
      <c r="AW770" s="13" t="s">
        <v>35</v>
      </c>
      <c r="AX770" s="13" t="s">
        <v>74</v>
      </c>
      <c r="AY770" s="157" t="s">
        <v>167</v>
      </c>
    </row>
    <row r="771" spans="2:51" s="13" customFormat="1" ht="11.25">
      <c r="B771" s="156"/>
      <c r="D771" s="150" t="s">
        <v>179</v>
      </c>
      <c r="E771" s="157" t="s">
        <v>19</v>
      </c>
      <c r="F771" s="158" t="s">
        <v>2530</v>
      </c>
      <c r="H771" s="159">
        <v>15.145</v>
      </c>
      <c r="I771" s="160"/>
      <c r="L771" s="156"/>
      <c r="M771" s="161"/>
      <c r="T771" s="162"/>
      <c r="AT771" s="157" t="s">
        <v>179</v>
      </c>
      <c r="AU771" s="157" t="s">
        <v>90</v>
      </c>
      <c r="AV771" s="13" t="s">
        <v>90</v>
      </c>
      <c r="AW771" s="13" t="s">
        <v>35</v>
      </c>
      <c r="AX771" s="13" t="s">
        <v>74</v>
      </c>
      <c r="AY771" s="157" t="s">
        <v>167</v>
      </c>
    </row>
    <row r="772" spans="2:51" s="12" customFormat="1" ht="11.25">
      <c r="B772" s="149"/>
      <c r="D772" s="150" t="s">
        <v>179</v>
      </c>
      <c r="E772" s="151" t="s">
        <v>19</v>
      </c>
      <c r="F772" s="152" t="s">
        <v>2531</v>
      </c>
      <c r="H772" s="151" t="s">
        <v>19</v>
      </c>
      <c r="I772" s="153"/>
      <c r="L772" s="149"/>
      <c r="M772" s="154"/>
      <c r="T772" s="155"/>
      <c r="AT772" s="151" t="s">
        <v>179</v>
      </c>
      <c r="AU772" s="151" t="s">
        <v>90</v>
      </c>
      <c r="AV772" s="12" t="s">
        <v>82</v>
      </c>
      <c r="AW772" s="12" t="s">
        <v>35</v>
      </c>
      <c r="AX772" s="12" t="s">
        <v>74</v>
      </c>
      <c r="AY772" s="151" t="s">
        <v>167</v>
      </c>
    </row>
    <row r="773" spans="2:51" s="13" customFormat="1" ht="11.25">
      <c r="B773" s="156"/>
      <c r="D773" s="150" t="s">
        <v>179</v>
      </c>
      <c r="E773" s="157" t="s">
        <v>19</v>
      </c>
      <c r="F773" s="158" t="s">
        <v>2532</v>
      </c>
      <c r="H773" s="159">
        <v>3.306</v>
      </c>
      <c r="I773" s="160"/>
      <c r="L773" s="156"/>
      <c r="M773" s="161"/>
      <c r="T773" s="162"/>
      <c r="AT773" s="157" t="s">
        <v>179</v>
      </c>
      <c r="AU773" s="157" t="s">
        <v>90</v>
      </c>
      <c r="AV773" s="13" t="s">
        <v>90</v>
      </c>
      <c r="AW773" s="13" t="s">
        <v>35</v>
      </c>
      <c r="AX773" s="13" t="s">
        <v>74</v>
      </c>
      <c r="AY773" s="157" t="s">
        <v>167</v>
      </c>
    </row>
    <row r="774" spans="2:51" s="15" customFormat="1" ht="11.25">
      <c r="B774" s="173"/>
      <c r="D774" s="150" t="s">
        <v>179</v>
      </c>
      <c r="E774" s="174" t="s">
        <v>19</v>
      </c>
      <c r="F774" s="175" t="s">
        <v>536</v>
      </c>
      <c r="H774" s="176">
        <v>49.111</v>
      </c>
      <c r="I774" s="177"/>
      <c r="L774" s="173"/>
      <c r="M774" s="178"/>
      <c r="T774" s="179"/>
      <c r="AT774" s="174" t="s">
        <v>179</v>
      </c>
      <c r="AU774" s="174" t="s">
        <v>90</v>
      </c>
      <c r="AV774" s="15" t="s">
        <v>103</v>
      </c>
      <c r="AW774" s="15" t="s">
        <v>35</v>
      </c>
      <c r="AX774" s="15" t="s">
        <v>74</v>
      </c>
      <c r="AY774" s="174" t="s">
        <v>167</v>
      </c>
    </row>
    <row r="775" spans="2:51" s="14" customFormat="1" ht="11.25">
      <c r="B775" s="163"/>
      <c r="D775" s="150" t="s">
        <v>179</v>
      </c>
      <c r="E775" s="164" t="s">
        <v>19</v>
      </c>
      <c r="F775" s="165" t="s">
        <v>200</v>
      </c>
      <c r="H775" s="166">
        <v>182.049</v>
      </c>
      <c r="I775" s="167"/>
      <c r="L775" s="163"/>
      <c r="M775" s="168"/>
      <c r="T775" s="169"/>
      <c r="AT775" s="164" t="s">
        <v>179</v>
      </c>
      <c r="AU775" s="164" t="s">
        <v>90</v>
      </c>
      <c r="AV775" s="14" t="s">
        <v>175</v>
      </c>
      <c r="AW775" s="14" t="s">
        <v>35</v>
      </c>
      <c r="AX775" s="14" t="s">
        <v>82</v>
      </c>
      <c r="AY775" s="164" t="s">
        <v>167</v>
      </c>
    </row>
    <row r="776" spans="2:65" s="1" customFormat="1" ht="16.5" customHeight="1">
      <c r="B776" s="33"/>
      <c r="C776" s="132" t="s">
        <v>999</v>
      </c>
      <c r="D776" s="132" t="s">
        <v>170</v>
      </c>
      <c r="E776" s="133" t="s">
        <v>2533</v>
      </c>
      <c r="F776" s="134" t="s">
        <v>2534</v>
      </c>
      <c r="G776" s="135" t="s">
        <v>173</v>
      </c>
      <c r="H776" s="136">
        <v>206.75</v>
      </c>
      <c r="I776" s="137"/>
      <c r="J776" s="138">
        <f>ROUND(I776*H776,2)</f>
        <v>0</v>
      </c>
      <c r="K776" s="134" t="s">
        <v>174</v>
      </c>
      <c r="L776" s="33"/>
      <c r="M776" s="139" t="s">
        <v>19</v>
      </c>
      <c r="N776" s="140" t="s">
        <v>46</v>
      </c>
      <c r="P776" s="141">
        <f>O776*H776</f>
        <v>0</v>
      </c>
      <c r="Q776" s="141">
        <v>0.00014</v>
      </c>
      <c r="R776" s="141">
        <f>Q776*H776</f>
        <v>0.028945</v>
      </c>
      <c r="S776" s="141">
        <v>0</v>
      </c>
      <c r="T776" s="142">
        <f>S776*H776</f>
        <v>0</v>
      </c>
      <c r="AR776" s="143" t="s">
        <v>175</v>
      </c>
      <c r="AT776" s="143" t="s">
        <v>170</v>
      </c>
      <c r="AU776" s="143" t="s">
        <v>90</v>
      </c>
      <c r="AY776" s="18" t="s">
        <v>167</v>
      </c>
      <c r="BE776" s="144">
        <f>IF(N776="základní",J776,0)</f>
        <v>0</v>
      </c>
      <c r="BF776" s="144">
        <f>IF(N776="snížená",J776,0)</f>
        <v>0</v>
      </c>
      <c r="BG776" s="144">
        <f>IF(N776="zákl. přenesená",J776,0)</f>
        <v>0</v>
      </c>
      <c r="BH776" s="144">
        <f>IF(N776="sníž. přenesená",J776,0)</f>
        <v>0</v>
      </c>
      <c r="BI776" s="144">
        <f>IF(N776="nulová",J776,0)</f>
        <v>0</v>
      </c>
      <c r="BJ776" s="18" t="s">
        <v>90</v>
      </c>
      <c r="BK776" s="144">
        <f>ROUND(I776*H776,2)</f>
        <v>0</v>
      </c>
      <c r="BL776" s="18" t="s">
        <v>175</v>
      </c>
      <c r="BM776" s="143" t="s">
        <v>2535</v>
      </c>
    </row>
    <row r="777" spans="2:47" s="1" customFormat="1" ht="11.25">
      <c r="B777" s="33"/>
      <c r="D777" s="145" t="s">
        <v>177</v>
      </c>
      <c r="F777" s="146" t="s">
        <v>2536</v>
      </c>
      <c r="I777" s="147"/>
      <c r="L777" s="33"/>
      <c r="M777" s="148"/>
      <c r="T777" s="54"/>
      <c r="AT777" s="18" t="s">
        <v>177</v>
      </c>
      <c r="AU777" s="18" t="s">
        <v>90</v>
      </c>
    </row>
    <row r="778" spans="2:51" s="13" customFormat="1" ht="11.25">
      <c r="B778" s="156"/>
      <c r="D778" s="150" t="s">
        <v>179</v>
      </c>
      <c r="E778" s="157" t="s">
        <v>19</v>
      </c>
      <c r="F778" s="158" t="s">
        <v>2512</v>
      </c>
      <c r="H778" s="159">
        <v>132.938</v>
      </c>
      <c r="I778" s="160"/>
      <c r="L778" s="156"/>
      <c r="M778" s="161"/>
      <c r="T778" s="162"/>
      <c r="AT778" s="157" t="s">
        <v>179</v>
      </c>
      <c r="AU778" s="157" t="s">
        <v>90</v>
      </c>
      <c r="AV778" s="13" t="s">
        <v>90</v>
      </c>
      <c r="AW778" s="13" t="s">
        <v>35</v>
      </c>
      <c r="AX778" s="13" t="s">
        <v>74</v>
      </c>
      <c r="AY778" s="157" t="s">
        <v>167</v>
      </c>
    </row>
    <row r="779" spans="2:51" s="13" customFormat="1" ht="11.25">
      <c r="B779" s="156"/>
      <c r="D779" s="150" t="s">
        <v>179</v>
      </c>
      <c r="E779" s="157" t="s">
        <v>19</v>
      </c>
      <c r="F779" s="158" t="s">
        <v>2537</v>
      </c>
      <c r="H779" s="159">
        <v>24.702</v>
      </c>
      <c r="I779" s="160"/>
      <c r="L779" s="156"/>
      <c r="M779" s="161"/>
      <c r="T779" s="162"/>
      <c r="AT779" s="157" t="s">
        <v>179</v>
      </c>
      <c r="AU779" s="157" t="s">
        <v>90</v>
      </c>
      <c r="AV779" s="13" t="s">
        <v>90</v>
      </c>
      <c r="AW779" s="13" t="s">
        <v>35</v>
      </c>
      <c r="AX779" s="13" t="s">
        <v>74</v>
      </c>
      <c r="AY779" s="157" t="s">
        <v>167</v>
      </c>
    </row>
    <row r="780" spans="2:51" s="13" customFormat="1" ht="11.25">
      <c r="B780" s="156"/>
      <c r="D780" s="150" t="s">
        <v>179</v>
      </c>
      <c r="E780" s="157" t="s">
        <v>19</v>
      </c>
      <c r="F780" s="158" t="s">
        <v>2513</v>
      </c>
      <c r="H780" s="159">
        <v>49.11</v>
      </c>
      <c r="I780" s="160"/>
      <c r="L780" s="156"/>
      <c r="M780" s="161"/>
      <c r="T780" s="162"/>
      <c r="AT780" s="157" t="s">
        <v>179</v>
      </c>
      <c r="AU780" s="157" t="s">
        <v>90</v>
      </c>
      <c r="AV780" s="13" t="s">
        <v>90</v>
      </c>
      <c r="AW780" s="13" t="s">
        <v>35</v>
      </c>
      <c r="AX780" s="13" t="s">
        <v>74</v>
      </c>
      <c r="AY780" s="157" t="s">
        <v>167</v>
      </c>
    </row>
    <row r="781" spans="2:51" s="14" customFormat="1" ht="11.25">
      <c r="B781" s="163"/>
      <c r="D781" s="150" t="s">
        <v>179</v>
      </c>
      <c r="E781" s="164" t="s">
        <v>19</v>
      </c>
      <c r="F781" s="165" t="s">
        <v>200</v>
      </c>
      <c r="H781" s="166">
        <v>206.75</v>
      </c>
      <c r="I781" s="167"/>
      <c r="L781" s="163"/>
      <c r="M781" s="168"/>
      <c r="T781" s="169"/>
      <c r="AT781" s="164" t="s">
        <v>179</v>
      </c>
      <c r="AU781" s="164" t="s">
        <v>90</v>
      </c>
      <c r="AV781" s="14" t="s">
        <v>175</v>
      </c>
      <c r="AW781" s="14" t="s">
        <v>35</v>
      </c>
      <c r="AX781" s="14" t="s">
        <v>82</v>
      </c>
      <c r="AY781" s="164" t="s">
        <v>167</v>
      </c>
    </row>
    <row r="782" spans="2:65" s="1" customFormat="1" ht="24.2" customHeight="1">
      <c r="B782" s="33"/>
      <c r="C782" s="132" t="s">
        <v>1006</v>
      </c>
      <c r="D782" s="132" t="s">
        <v>170</v>
      </c>
      <c r="E782" s="133" t="s">
        <v>2538</v>
      </c>
      <c r="F782" s="134" t="s">
        <v>2539</v>
      </c>
      <c r="G782" s="135" t="s">
        <v>173</v>
      </c>
      <c r="H782" s="136">
        <v>206.75</v>
      </c>
      <c r="I782" s="137"/>
      <c r="J782" s="138">
        <f>ROUND(I782*H782,2)</f>
        <v>0</v>
      </c>
      <c r="K782" s="134" t="s">
        <v>174</v>
      </c>
      <c r="L782" s="33"/>
      <c r="M782" s="139" t="s">
        <v>19</v>
      </c>
      <c r="N782" s="140" t="s">
        <v>46</v>
      </c>
      <c r="P782" s="141">
        <f>O782*H782</f>
        <v>0</v>
      </c>
      <c r="Q782" s="141">
        <v>0.00336</v>
      </c>
      <c r="R782" s="141">
        <f>Q782*H782</f>
        <v>0.6946800000000001</v>
      </c>
      <c r="S782" s="141">
        <v>0</v>
      </c>
      <c r="T782" s="142">
        <f>S782*H782</f>
        <v>0</v>
      </c>
      <c r="AR782" s="143" t="s">
        <v>175</v>
      </c>
      <c r="AT782" s="143" t="s">
        <v>170</v>
      </c>
      <c r="AU782" s="143" t="s">
        <v>90</v>
      </c>
      <c r="AY782" s="18" t="s">
        <v>167</v>
      </c>
      <c r="BE782" s="144">
        <f>IF(N782="základní",J782,0)</f>
        <v>0</v>
      </c>
      <c r="BF782" s="144">
        <f>IF(N782="snížená",J782,0)</f>
        <v>0</v>
      </c>
      <c r="BG782" s="144">
        <f>IF(N782="zákl. přenesená",J782,0)</f>
        <v>0</v>
      </c>
      <c r="BH782" s="144">
        <f>IF(N782="sníž. přenesená",J782,0)</f>
        <v>0</v>
      </c>
      <c r="BI782" s="144">
        <f>IF(N782="nulová",J782,0)</f>
        <v>0</v>
      </c>
      <c r="BJ782" s="18" t="s">
        <v>90</v>
      </c>
      <c r="BK782" s="144">
        <f>ROUND(I782*H782,2)</f>
        <v>0</v>
      </c>
      <c r="BL782" s="18" t="s">
        <v>175</v>
      </c>
      <c r="BM782" s="143" t="s">
        <v>2540</v>
      </c>
    </row>
    <row r="783" spans="2:47" s="1" customFormat="1" ht="11.25">
      <c r="B783" s="33"/>
      <c r="D783" s="145" t="s">
        <v>177</v>
      </c>
      <c r="F783" s="146" t="s">
        <v>2541</v>
      </c>
      <c r="I783" s="147"/>
      <c r="L783" s="33"/>
      <c r="M783" s="148"/>
      <c r="T783" s="54"/>
      <c r="AT783" s="18" t="s">
        <v>177</v>
      </c>
      <c r="AU783" s="18" t="s">
        <v>90</v>
      </c>
    </row>
    <row r="784" spans="2:51" s="13" customFormat="1" ht="11.25">
      <c r="B784" s="156"/>
      <c r="D784" s="150" t="s">
        <v>179</v>
      </c>
      <c r="E784" s="157" t="s">
        <v>19</v>
      </c>
      <c r="F784" s="158" t="s">
        <v>2512</v>
      </c>
      <c r="H784" s="159">
        <v>132.938</v>
      </c>
      <c r="I784" s="160"/>
      <c r="L784" s="156"/>
      <c r="M784" s="161"/>
      <c r="T784" s="162"/>
      <c r="AT784" s="157" t="s">
        <v>179</v>
      </c>
      <c r="AU784" s="157" t="s">
        <v>90</v>
      </c>
      <c r="AV784" s="13" t="s">
        <v>90</v>
      </c>
      <c r="AW784" s="13" t="s">
        <v>35</v>
      </c>
      <c r="AX784" s="13" t="s">
        <v>74</v>
      </c>
      <c r="AY784" s="157" t="s">
        <v>167</v>
      </c>
    </row>
    <row r="785" spans="2:51" s="13" customFormat="1" ht="11.25">
      <c r="B785" s="156"/>
      <c r="D785" s="150" t="s">
        <v>179</v>
      </c>
      <c r="E785" s="157" t="s">
        <v>19</v>
      </c>
      <c r="F785" s="158" t="s">
        <v>2537</v>
      </c>
      <c r="H785" s="159">
        <v>24.702</v>
      </c>
      <c r="I785" s="160"/>
      <c r="L785" s="156"/>
      <c r="M785" s="161"/>
      <c r="T785" s="162"/>
      <c r="AT785" s="157" t="s">
        <v>179</v>
      </c>
      <c r="AU785" s="157" t="s">
        <v>90</v>
      </c>
      <c r="AV785" s="13" t="s">
        <v>90</v>
      </c>
      <c r="AW785" s="13" t="s">
        <v>35</v>
      </c>
      <c r="AX785" s="13" t="s">
        <v>74</v>
      </c>
      <c r="AY785" s="157" t="s">
        <v>167</v>
      </c>
    </row>
    <row r="786" spans="2:51" s="13" customFormat="1" ht="11.25">
      <c r="B786" s="156"/>
      <c r="D786" s="150" t="s">
        <v>179</v>
      </c>
      <c r="E786" s="157" t="s">
        <v>19</v>
      </c>
      <c r="F786" s="158" t="s">
        <v>2513</v>
      </c>
      <c r="H786" s="159">
        <v>49.11</v>
      </c>
      <c r="I786" s="160"/>
      <c r="L786" s="156"/>
      <c r="M786" s="161"/>
      <c r="T786" s="162"/>
      <c r="AT786" s="157" t="s">
        <v>179</v>
      </c>
      <c r="AU786" s="157" t="s">
        <v>90</v>
      </c>
      <c r="AV786" s="13" t="s">
        <v>90</v>
      </c>
      <c r="AW786" s="13" t="s">
        <v>35</v>
      </c>
      <c r="AX786" s="13" t="s">
        <v>74</v>
      </c>
      <c r="AY786" s="157" t="s">
        <v>167</v>
      </c>
    </row>
    <row r="787" spans="2:51" s="14" customFormat="1" ht="11.25">
      <c r="B787" s="163"/>
      <c r="D787" s="150" t="s">
        <v>179</v>
      </c>
      <c r="E787" s="164" t="s">
        <v>19</v>
      </c>
      <c r="F787" s="165" t="s">
        <v>200</v>
      </c>
      <c r="H787" s="166">
        <v>206.75</v>
      </c>
      <c r="I787" s="167"/>
      <c r="L787" s="163"/>
      <c r="M787" s="168"/>
      <c r="T787" s="169"/>
      <c r="AT787" s="164" t="s">
        <v>179</v>
      </c>
      <c r="AU787" s="164" t="s">
        <v>90</v>
      </c>
      <c r="AV787" s="14" t="s">
        <v>175</v>
      </c>
      <c r="AW787" s="14" t="s">
        <v>35</v>
      </c>
      <c r="AX787" s="14" t="s">
        <v>82</v>
      </c>
      <c r="AY787" s="164" t="s">
        <v>167</v>
      </c>
    </row>
    <row r="788" spans="2:65" s="1" customFormat="1" ht="16.5" customHeight="1">
      <c r="B788" s="33"/>
      <c r="C788" s="132" t="s">
        <v>1012</v>
      </c>
      <c r="D788" s="132" t="s">
        <v>170</v>
      </c>
      <c r="E788" s="133" t="s">
        <v>2542</v>
      </c>
      <c r="F788" s="134" t="s">
        <v>2543</v>
      </c>
      <c r="G788" s="135" t="s">
        <v>173</v>
      </c>
      <c r="H788" s="136">
        <v>111.334</v>
      </c>
      <c r="I788" s="137"/>
      <c r="J788" s="138">
        <f>ROUND(I788*H788,2)</f>
        <v>0</v>
      </c>
      <c r="K788" s="134" t="s">
        <v>174</v>
      </c>
      <c r="L788" s="33"/>
      <c r="M788" s="139" t="s">
        <v>19</v>
      </c>
      <c r="N788" s="140" t="s">
        <v>46</v>
      </c>
      <c r="P788" s="141">
        <f>O788*H788</f>
        <v>0</v>
      </c>
      <c r="Q788" s="141">
        <v>0.00026</v>
      </c>
      <c r="R788" s="141">
        <f>Q788*H788</f>
        <v>0.028946839999999998</v>
      </c>
      <c r="S788" s="141">
        <v>0</v>
      </c>
      <c r="T788" s="142">
        <f>S788*H788</f>
        <v>0</v>
      </c>
      <c r="AR788" s="143" t="s">
        <v>175</v>
      </c>
      <c r="AT788" s="143" t="s">
        <v>170</v>
      </c>
      <c r="AU788" s="143" t="s">
        <v>90</v>
      </c>
      <c r="AY788" s="18" t="s">
        <v>167</v>
      </c>
      <c r="BE788" s="144">
        <f>IF(N788="základní",J788,0)</f>
        <v>0</v>
      </c>
      <c r="BF788" s="144">
        <f>IF(N788="snížená",J788,0)</f>
        <v>0</v>
      </c>
      <c r="BG788" s="144">
        <f>IF(N788="zákl. přenesená",J788,0)</f>
        <v>0</v>
      </c>
      <c r="BH788" s="144">
        <f>IF(N788="sníž. přenesená",J788,0)</f>
        <v>0</v>
      </c>
      <c r="BI788" s="144">
        <f>IF(N788="nulová",J788,0)</f>
        <v>0</v>
      </c>
      <c r="BJ788" s="18" t="s">
        <v>90</v>
      </c>
      <c r="BK788" s="144">
        <f>ROUND(I788*H788,2)</f>
        <v>0</v>
      </c>
      <c r="BL788" s="18" t="s">
        <v>175</v>
      </c>
      <c r="BM788" s="143" t="s">
        <v>2544</v>
      </c>
    </row>
    <row r="789" spans="2:47" s="1" customFormat="1" ht="11.25">
      <c r="B789" s="33"/>
      <c r="D789" s="145" t="s">
        <v>177</v>
      </c>
      <c r="F789" s="146" t="s">
        <v>2545</v>
      </c>
      <c r="I789" s="147"/>
      <c r="L789" s="33"/>
      <c r="M789" s="148"/>
      <c r="T789" s="54"/>
      <c r="AT789" s="18" t="s">
        <v>177</v>
      </c>
      <c r="AU789" s="18" t="s">
        <v>90</v>
      </c>
    </row>
    <row r="790" spans="2:51" s="12" customFormat="1" ht="11.25">
      <c r="B790" s="149"/>
      <c r="D790" s="150" t="s">
        <v>179</v>
      </c>
      <c r="E790" s="151" t="s">
        <v>19</v>
      </c>
      <c r="F790" s="152" t="s">
        <v>2459</v>
      </c>
      <c r="H790" s="151" t="s">
        <v>19</v>
      </c>
      <c r="I790" s="153"/>
      <c r="L790" s="149"/>
      <c r="M790" s="154"/>
      <c r="T790" s="155"/>
      <c r="AT790" s="151" t="s">
        <v>179</v>
      </c>
      <c r="AU790" s="151" t="s">
        <v>90</v>
      </c>
      <c r="AV790" s="12" t="s">
        <v>82</v>
      </c>
      <c r="AW790" s="12" t="s">
        <v>35</v>
      </c>
      <c r="AX790" s="12" t="s">
        <v>74</v>
      </c>
      <c r="AY790" s="151" t="s">
        <v>167</v>
      </c>
    </row>
    <row r="791" spans="2:51" s="13" customFormat="1" ht="11.25">
      <c r="B791" s="156"/>
      <c r="D791" s="150" t="s">
        <v>179</v>
      </c>
      <c r="E791" s="157" t="s">
        <v>19</v>
      </c>
      <c r="F791" s="158" t="s">
        <v>2546</v>
      </c>
      <c r="H791" s="159">
        <v>51.138</v>
      </c>
      <c r="I791" s="160"/>
      <c r="L791" s="156"/>
      <c r="M791" s="161"/>
      <c r="T791" s="162"/>
      <c r="AT791" s="157" t="s">
        <v>179</v>
      </c>
      <c r="AU791" s="157" t="s">
        <v>90</v>
      </c>
      <c r="AV791" s="13" t="s">
        <v>90</v>
      </c>
      <c r="AW791" s="13" t="s">
        <v>35</v>
      </c>
      <c r="AX791" s="13" t="s">
        <v>74</v>
      </c>
      <c r="AY791" s="157" t="s">
        <v>167</v>
      </c>
    </row>
    <row r="792" spans="2:51" s="13" customFormat="1" ht="11.25">
      <c r="B792" s="156"/>
      <c r="D792" s="150" t="s">
        <v>179</v>
      </c>
      <c r="E792" s="157" t="s">
        <v>19</v>
      </c>
      <c r="F792" s="158" t="s">
        <v>2547</v>
      </c>
      <c r="H792" s="159">
        <v>-4.62</v>
      </c>
      <c r="I792" s="160"/>
      <c r="L792" s="156"/>
      <c r="M792" s="161"/>
      <c r="T792" s="162"/>
      <c r="AT792" s="157" t="s">
        <v>179</v>
      </c>
      <c r="AU792" s="157" t="s">
        <v>90</v>
      </c>
      <c r="AV792" s="13" t="s">
        <v>90</v>
      </c>
      <c r="AW792" s="13" t="s">
        <v>35</v>
      </c>
      <c r="AX792" s="13" t="s">
        <v>74</v>
      </c>
      <c r="AY792" s="157" t="s">
        <v>167</v>
      </c>
    </row>
    <row r="793" spans="2:51" s="15" customFormat="1" ht="11.25">
      <c r="B793" s="173"/>
      <c r="D793" s="150" t="s">
        <v>179</v>
      </c>
      <c r="E793" s="174" t="s">
        <v>19</v>
      </c>
      <c r="F793" s="175" t="s">
        <v>536</v>
      </c>
      <c r="H793" s="176">
        <v>46.518</v>
      </c>
      <c r="I793" s="177"/>
      <c r="L793" s="173"/>
      <c r="M793" s="178"/>
      <c r="T793" s="179"/>
      <c r="AT793" s="174" t="s">
        <v>179</v>
      </c>
      <c r="AU793" s="174" t="s">
        <v>90</v>
      </c>
      <c r="AV793" s="15" t="s">
        <v>103</v>
      </c>
      <c r="AW793" s="15" t="s">
        <v>35</v>
      </c>
      <c r="AX793" s="15" t="s">
        <v>74</v>
      </c>
      <c r="AY793" s="174" t="s">
        <v>167</v>
      </c>
    </row>
    <row r="794" spans="2:51" s="12" customFormat="1" ht="11.25">
      <c r="B794" s="149"/>
      <c r="D794" s="150" t="s">
        <v>179</v>
      </c>
      <c r="E794" s="151" t="s">
        <v>19</v>
      </c>
      <c r="F794" s="152" t="s">
        <v>2548</v>
      </c>
      <c r="H794" s="151" t="s">
        <v>19</v>
      </c>
      <c r="I794" s="153"/>
      <c r="L794" s="149"/>
      <c r="M794" s="154"/>
      <c r="T794" s="155"/>
      <c r="AT794" s="151" t="s">
        <v>179</v>
      </c>
      <c r="AU794" s="151" t="s">
        <v>90</v>
      </c>
      <c r="AV794" s="12" t="s">
        <v>82</v>
      </c>
      <c r="AW794" s="12" t="s">
        <v>35</v>
      </c>
      <c r="AX794" s="12" t="s">
        <v>74</v>
      </c>
      <c r="AY794" s="151" t="s">
        <v>167</v>
      </c>
    </row>
    <row r="795" spans="2:51" s="12" customFormat="1" ht="11.25">
      <c r="B795" s="149"/>
      <c r="D795" s="150" t="s">
        <v>179</v>
      </c>
      <c r="E795" s="151" t="s">
        <v>19</v>
      </c>
      <c r="F795" s="152" t="s">
        <v>2549</v>
      </c>
      <c r="H795" s="151" t="s">
        <v>19</v>
      </c>
      <c r="I795" s="153"/>
      <c r="L795" s="149"/>
      <c r="M795" s="154"/>
      <c r="T795" s="155"/>
      <c r="AT795" s="151" t="s">
        <v>179</v>
      </c>
      <c r="AU795" s="151" t="s">
        <v>90</v>
      </c>
      <c r="AV795" s="12" t="s">
        <v>82</v>
      </c>
      <c r="AW795" s="12" t="s">
        <v>35</v>
      </c>
      <c r="AX795" s="12" t="s">
        <v>74</v>
      </c>
      <c r="AY795" s="151" t="s">
        <v>167</v>
      </c>
    </row>
    <row r="796" spans="2:51" s="13" customFormat="1" ht="11.25">
      <c r="B796" s="156"/>
      <c r="D796" s="150" t="s">
        <v>179</v>
      </c>
      <c r="E796" s="157" t="s">
        <v>19</v>
      </c>
      <c r="F796" s="158" t="s">
        <v>2550</v>
      </c>
      <c r="H796" s="159">
        <v>18.876</v>
      </c>
      <c r="I796" s="160"/>
      <c r="L796" s="156"/>
      <c r="M796" s="161"/>
      <c r="T796" s="162"/>
      <c r="AT796" s="157" t="s">
        <v>179</v>
      </c>
      <c r="AU796" s="157" t="s">
        <v>90</v>
      </c>
      <c r="AV796" s="13" t="s">
        <v>90</v>
      </c>
      <c r="AW796" s="13" t="s">
        <v>35</v>
      </c>
      <c r="AX796" s="13" t="s">
        <v>74</v>
      </c>
      <c r="AY796" s="157" t="s">
        <v>167</v>
      </c>
    </row>
    <row r="797" spans="2:51" s="13" customFormat="1" ht="11.25">
      <c r="B797" s="156"/>
      <c r="D797" s="150" t="s">
        <v>179</v>
      </c>
      <c r="E797" s="157" t="s">
        <v>19</v>
      </c>
      <c r="F797" s="158" t="s">
        <v>2551</v>
      </c>
      <c r="H797" s="159">
        <v>11</v>
      </c>
      <c r="I797" s="160"/>
      <c r="L797" s="156"/>
      <c r="M797" s="161"/>
      <c r="T797" s="162"/>
      <c r="AT797" s="157" t="s">
        <v>179</v>
      </c>
      <c r="AU797" s="157" t="s">
        <v>90</v>
      </c>
      <c r="AV797" s="13" t="s">
        <v>90</v>
      </c>
      <c r="AW797" s="13" t="s">
        <v>35</v>
      </c>
      <c r="AX797" s="13" t="s">
        <v>74</v>
      </c>
      <c r="AY797" s="157" t="s">
        <v>167</v>
      </c>
    </row>
    <row r="798" spans="2:51" s="12" customFormat="1" ht="11.25">
      <c r="B798" s="149"/>
      <c r="D798" s="150" t="s">
        <v>179</v>
      </c>
      <c r="E798" s="151" t="s">
        <v>19</v>
      </c>
      <c r="F798" s="152" t="s">
        <v>2552</v>
      </c>
      <c r="H798" s="151" t="s">
        <v>19</v>
      </c>
      <c r="I798" s="153"/>
      <c r="L798" s="149"/>
      <c r="M798" s="154"/>
      <c r="T798" s="155"/>
      <c r="AT798" s="151" t="s">
        <v>179</v>
      </c>
      <c r="AU798" s="151" t="s">
        <v>90</v>
      </c>
      <c r="AV798" s="12" t="s">
        <v>82</v>
      </c>
      <c r="AW798" s="12" t="s">
        <v>35</v>
      </c>
      <c r="AX798" s="12" t="s">
        <v>74</v>
      </c>
      <c r="AY798" s="151" t="s">
        <v>167</v>
      </c>
    </row>
    <row r="799" spans="2:51" s="13" customFormat="1" ht="11.25">
      <c r="B799" s="156"/>
      <c r="D799" s="150" t="s">
        <v>179</v>
      </c>
      <c r="E799" s="157" t="s">
        <v>19</v>
      </c>
      <c r="F799" s="158" t="s">
        <v>2553</v>
      </c>
      <c r="H799" s="159">
        <v>18.216</v>
      </c>
      <c r="I799" s="160"/>
      <c r="L799" s="156"/>
      <c r="M799" s="161"/>
      <c r="T799" s="162"/>
      <c r="AT799" s="157" t="s">
        <v>179</v>
      </c>
      <c r="AU799" s="157" t="s">
        <v>90</v>
      </c>
      <c r="AV799" s="13" t="s">
        <v>90</v>
      </c>
      <c r="AW799" s="13" t="s">
        <v>35</v>
      </c>
      <c r="AX799" s="13" t="s">
        <v>74</v>
      </c>
      <c r="AY799" s="157" t="s">
        <v>167</v>
      </c>
    </row>
    <row r="800" spans="2:51" s="13" customFormat="1" ht="11.25">
      <c r="B800" s="156"/>
      <c r="D800" s="150" t="s">
        <v>179</v>
      </c>
      <c r="E800" s="157" t="s">
        <v>19</v>
      </c>
      <c r="F800" s="158" t="s">
        <v>2551</v>
      </c>
      <c r="H800" s="159">
        <v>11</v>
      </c>
      <c r="I800" s="160"/>
      <c r="L800" s="156"/>
      <c r="M800" s="161"/>
      <c r="T800" s="162"/>
      <c r="AT800" s="157" t="s">
        <v>179</v>
      </c>
      <c r="AU800" s="157" t="s">
        <v>90</v>
      </c>
      <c r="AV800" s="13" t="s">
        <v>90</v>
      </c>
      <c r="AW800" s="13" t="s">
        <v>35</v>
      </c>
      <c r="AX800" s="13" t="s">
        <v>74</v>
      </c>
      <c r="AY800" s="157" t="s">
        <v>167</v>
      </c>
    </row>
    <row r="801" spans="2:51" s="12" customFormat="1" ht="11.25">
      <c r="B801" s="149"/>
      <c r="D801" s="150" t="s">
        <v>179</v>
      </c>
      <c r="E801" s="151" t="s">
        <v>19</v>
      </c>
      <c r="F801" s="152" t="s">
        <v>2554</v>
      </c>
      <c r="H801" s="151" t="s">
        <v>19</v>
      </c>
      <c r="I801" s="153"/>
      <c r="L801" s="149"/>
      <c r="M801" s="154"/>
      <c r="T801" s="155"/>
      <c r="AT801" s="151" t="s">
        <v>179</v>
      </c>
      <c r="AU801" s="151" t="s">
        <v>90</v>
      </c>
      <c r="AV801" s="12" t="s">
        <v>82</v>
      </c>
      <c r="AW801" s="12" t="s">
        <v>35</v>
      </c>
      <c r="AX801" s="12" t="s">
        <v>74</v>
      </c>
      <c r="AY801" s="151" t="s">
        <v>167</v>
      </c>
    </row>
    <row r="802" spans="2:51" s="13" customFormat="1" ht="11.25">
      <c r="B802" s="156"/>
      <c r="D802" s="150" t="s">
        <v>179</v>
      </c>
      <c r="E802" s="157" t="s">
        <v>19</v>
      </c>
      <c r="F802" s="158" t="s">
        <v>2555</v>
      </c>
      <c r="H802" s="159">
        <v>2.574</v>
      </c>
      <c r="I802" s="160"/>
      <c r="L802" s="156"/>
      <c r="M802" s="161"/>
      <c r="T802" s="162"/>
      <c r="AT802" s="157" t="s">
        <v>179</v>
      </c>
      <c r="AU802" s="157" t="s">
        <v>90</v>
      </c>
      <c r="AV802" s="13" t="s">
        <v>90</v>
      </c>
      <c r="AW802" s="13" t="s">
        <v>35</v>
      </c>
      <c r="AX802" s="13" t="s">
        <v>74</v>
      </c>
      <c r="AY802" s="157" t="s">
        <v>167</v>
      </c>
    </row>
    <row r="803" spans="2:51" s="13" customFormat="1" ht="11.25">
      <c r="B803" s="156"/>
      <c r="D803" s="150" t="s">
        <v>179</v>
      </c>
      <c r="E803" s="157" t="s">
        <v>19</v>
      </c>
      <c r="F803" s="158" t="s">
        <v>2556</v>
      </c>
      <c r="H803" s="159">
        <v>1.5</v>
      </c>
      <c r="I803" s="160"/>
      <c r="L803" s="156"/>
      <c r="M803" s="161"/>
      <c r="T803" s="162"/>
      <c r="AT803" s="157" t="s">
        <v>179</v>
      </c>
      <c r="AU803" s="157" t="s">
        <v>90</v>
      </c>
      <c r="AV803" s="13" t="s">
        <v>90</v>
      </c>
      <c r="AW803" s="13" t="s">
        <v>35</v>
      </c>
      <c r="AX803" s="13" t="s">
        <v>74</v>
      </c>
      <c r="AY803" s="157" t="s">
        <v>167</v>
      </c>
    </row>
    <row r="804" spans="2:51" s="12" customFormat="1" ht="11.25">
      <c r="B804" s="149"/>
      <c r="D804" s="150" t="s">
        <v>179</v>
      </c>
      <c r="E804" s="151" t="s">
        <v>19</v>
      </c>
      <c r="F804" s="152" t="s">
        <v>2557</v>
      </c>
      <c r="H804" s="151" t="s">
        <v>19</v>
      </c>
      <c r="I804" s="153"/>
      <c r="L804" s="149"/>
      <c r="M804" s="154"/>
      <c r="T804" s="155"/>
      <c r="AT804" s="151" t="s">
        <v>179</v>
      </c>
      <c r="AU804" s="151" t="s">
        <v>90</v>
      </c>
      <c r="AV804" s="12" t="s">
        <v>82</v>
      </c>
      <c r="AW804" s="12" t="s">
        <v>35</v>
      </c>
      <c r="AX804" s="12" t="s">
        <v>74</v>
      </c>
      <c r="AY804" s="151" t="s">
        <v>167</v>
      </c>
    </row>
    <row r="805" spans="2:51" s="13" customFormat="1" ht="11.25">
      <c r="B805" s="156"/>
      <c r="D805" s="150" t="s">
        <v>179</v>
      </c>
      <c r="E805" s="157" t="s">
        <v>19</v>
      </c>
      <c r="F805" s="158" t="s">
        <v>2558</v>
      </c>
      <c r="H805" s="159">
        <v>1.65</v>
      </c>
      <c r="I805" s="160"/>
      <c r="L805" s="156"/>
      <c r="M805" s="161"/>
      <c r="T805" s="162"/>
      <c r="AT805" s="157" t="s">
        <v>179</v>
      </c>
      <c r="AU805" s="157" t="s">
        <v>90</v>
      </c>
      <c r="AV805" s="13" t="s">
        <v>90</v>
      </c>
      <c r="AW805" s="13" t="s">
        <v>35</v>
      </c>
      <c r="AX805" s="13" t="s">
        <v>74</v>
      </c>
      <c r="AY805" s="157" t="s">
        <v>167</v>
      </c>
    </row>
    <row r="806" spans="2:51" s="15" customFormat="1" ht="11.25">
      <c r="B806" s="173"/>
      <c r="D806" s="150" t="s">
        <v>179</v>
      </c>
      <c r="E806" s="174" t="s">
        <v>19</v>
      </c>
      <c r="F806" s="175" t="s">
        <v>536</v>
      </c>
      <c r="H806" s="176">
        <v>64.816</v>
      </c>
      <c r="I806" s="177"/>
      <c r="L806" s="173"/>
      <c r="M806" s="178"/>
      <c r="T806" s="179"/>
      <c r="AT806" s="174" t="s">
        <v>179</v>
      </c>
      <c r="AU806" s="174" t="s">
        <v>90</v>
      </c>
      <c r="AV806" s="15" t="s">
        <v>103</v>
      </c>
      <c r="AW806" s="15" t="s">
        <v>35</v>
      </c>
      <c r="AX806" s="15" t="s">
        <v>74</v>
      </c>
      <c r="AY806" s="174" t="s">
        <v>167</v>
      </c>
    </row>
    <row r="807" spans="2:51" s="14" customFormat="1" ht="11.25">
      <c r="B807" s="163"/>
      <c r="D807" s="150" t="s">
        <v>179</v>
      </c>
      <c r="E807" s="164" t="s">
        <v>19</v>
      </c>
      <c r="F807" s="165" t="s">
        <v>200</v>
      </c>
      <c r="H807" s="166">
        <v>111.33400000000002</v>
      </c>
      <c r="I807" s="167"/>
      <c r="L807" s="163"/>
      <c r="M807" s="168"/>
      <c r="T807" s="169"/>
      <c r="AT807" s="164" t="s">
        <v>179</v>
      </c>
      <c r="AU807" s="164" t="s">
        <v>90</v>
      </c>
      <c r="AV807" s="14" t="s">
        <v>175</v>
      </c>
      <c r="AW807" s="14" t="s">
        <v>35</v>
      </c>
      <c r="AX807" s="14" t="s">
        <v>82</v>
      </c>
      <c r="AY807" s="164" t="s">
        <v>167</v>
      </c>
    </row>
    <row r="808" spans="2:65" s="1" customFormat="1" ht="24.2" customHeight="1">
      <c r="B808" s="33"/>
      <c r="C808" s="132" t="s">
        <v>1016</v>
      </c>
      <c r="D808" s="132" t="s">
        <v>170</v>
      </c>
      <c r="E808" s="133" t="s">
        <v>2559</v>
      </c>
      <c r="F808" s="134" t="s">
        <v>2560</v>
      </c>
      <c r="G808" s="135" t="s">
        <v>173</v>
      </c>
      <c r="H808" s="136">
        <v>179.24</v>
      </c>
      <c r="I808" s="137"/>
      <c r="J808" s="138">
        <f>ROUND(I808*H808,2)</f>
        <v>0</v>
      </c>
      <c r="K808" s="134" t="s">
        <v>174</v>
      </c>
      <c r="L808" s="33"/>
      <c r="M808" s="139" t="s">
        <v>19</v>
      </c>
      <c r="N808" s="140" t="s">
        <v>46</v>
      </c>
      <c r="P808" s="141">
        <f>O808*H808</f>
        <v>0</v>
      </c>
      <c r="Q808" s="141">
        <v>0.00438</v>
      </c>
      <c r="R808" s="141">
        <f>Q808*H808</f>
        <v>0.7850712000000001</v>
      </c>
      <c r="S808" s="141">
        <v>0</v>
      </c>
      <c r="T808" s="142">
        <f>S808*H808</f>
        <v>0</v>
      </c>
      <c r="AR808" s="143" t="s">
        <v>175</v>
      </c>
      <c r="AT808" s="143" t="s">
        <v>170</v>
      </c>
      <c r="AU808" s="143" t="s">
        <v>90</v>
      </c>
      <c r="AY808" s="18" t="s">
        <v>167</v>
      </c>
      <c r="BE808" s="144">
        <f>IF(N808="základní",J808,0)</f>
        <v>0</v>
      </c>
      <c r="BF808" s="144">
        <f>IF(N808="snížená",J808,0)</f>
        <v>0</v>
      </c>
      <c r="BG808" s="144">
        <f>IF(N808="zákl. přenesená",J808,0)</f>
        <v>0</v>
      </c>
      <c r="BH808" s="144">
        <f>IF(N808="sníž. přenesená",J808,0)</f>
        <v>0</v>
      </c>
      <c r="BI808" s="144">
        <f>IF(N808="nulová",J808,0)</f>
        <v>0</v>
      </c>
      <c r="BJ808" s="18" t="s">
        <v>90</v>
      </c>
      <c r="BK808" s="144">
        <f>ROUND(I808*H808,2)</f>
        <v>0</v>
      </c>
      <c r="BL808" s="18" t="s">
        <v>175</v>
      </c>
      <c r="BM808" s="143" t="s">
        <v>2561</v>
      </c>
    </row>
    <row r="809" spans="2:47" s="1" customFormat="1" ht="11.25">
      <c r="B809" s="33"/>
      <c r="D809" s="145" t="s">
        <v>177</v>
      </c>
      <c r="F809" s="146" t="s">
        <v>2562</v>
      </c>
      <c r="I809" s="147"/>
      <c r="L809" s="33"/>
      <c r="M809" s="148"/>
      <c r="T809" s="54"/>
      <c r="AT809" s="18" t="s">
        <v>177</v>
      </c>
      <c r="AU809" s="18" t="s">
        <v>90</v>
      </c>
    </row>
    <row r="810" spans="2:51" s="13" customFormat="1" ht="11.25">
      <c r="B810" s="156"/>
      <c r="D810" s="150" t="s">
        <v>179</v>
      </c>
      <c r="E810" s="157" t="s">
        <v>19</v>
      </c>
      <c r="F810" s="158" t="s">
        <v>2563</v>
      </c>
      <c r="H810" s="159">
        <v>46.518</v>
      </c>
      <c r="I810" s="160"/>
      <c r="L810" s="156"/>
      <c r="M810" s="161"/>
      <c r="T810" s="162"/>
      <c r="AT810" s="157" t="s">
        <v>179</v>
      </c>
      <c r="AU810" s="157" t="s">
        <v>90</v>
      </c>
      <c r="AV810" s="13" t="s">
        <v>90</v>
      </c>
      <c r="AW810" s="13" t="s">
        <v>35</v>
      </c>
      <c r="AX810" s="13" t="s">
        <v>74</v>
      </c>
      <c r="AY810" s="157" t="s">
        <v>167</v>
      </c>
    </row>
    <row r="811" spans="2:51" s="13" customFormat="1" ht="11.25">
      <c r="B811" s="156"/>
      <c r="D811" s="150" t="s">
        <v>179</v>
      </c>
      <c r="E811" s="157" t="s">
        <v>19</v>
      </c>
      <c r="F811" s="158" t="s">
        <v>2564</v>
      </c>
      <c r="H811" s="159">
        <v>129.632</v>
      </c>
      <c r="I811" s="160"/>
      <c r="L811" s="156"/>
      <c r="M811" s="161"/>
      <c r="T811" s="162"/>
      <c r="AT811" s="157" t="s">
        <v>179</v>
      </c>
      <c r="AU811" s="157" t="s">
        <v>90</v>
      </c>
      <c r="AV811" s="13" t="s">
        <v>90</v>
      </c>
      <c r="AW811" s="13" t="s">
        <v>35</v>
      </c>
      <c r="AX811" s="13" t="s">
        <v>74</v>
      </c>
      <c r="AY811" s="157" t="s">
        <v>167</v>
      </c>
    </row>
    <row r="812" spans="2:51" s="12" customFormat="1" ht="11.25">
      <c r="B812" s="149"/>
      <c r="D812" s="150" t="s">
        <v>179</v>
      </c>
      <c r="E812" s="151" t="s">
        <v>19</v>
      </c>
      <c r="F812" s="152" t="s">
        <v>2152</v>
      </c>
      <c r="H812" s="151" t="s">
        <v>19</v>
      </c>
      <c r="I812" s="153"/>
      <c r="L812" s="149"/>
      <c r="M812" s="154"/>
      <c r="T812" s="155"/>
      <c r="AT812" s="151" t="s">
        <v>179</v>
      </c>
      <c r="AU812" s="151" t="s">
        <v>90</v>
      </c>
      <c r="AV812" s="12" t="s">
        <v>82</v>
      </c>
      <c r="AW812" s="12" t="s">
        <v>35</v>
      </c>
      <c r="AX812" s="12" t="s">
        <v>74</v>
      </c>
      <c r="AY812" s="151" t="s">
        <v>167</v>
      </c>
    </row>
    <row r="813" spans="2:51" s="12" customFormat="1" ht="11.25">
      <c r="B813" s="149"/>
      <c r="D813" s="150" t="s">
        <v>179</v>
      </c>
      <c r="E813" s="151" t="s">
        <v>19</v>
      </c>
      <c r="F813" s="152" t="s">
        <v>2565</v>
      </c>
      <c r="H813" s="151" t="s">
        <v>19</v>
      </c>
      <c r="I813" s="153"/>
      <c r="L813" s="149"/>
      <c r="M813" s="154"/>
      <c r="T813" s="155"/>
      <c r="AT813" s="151" t="s">
        <v>179</v>
      </c>
      <c r="AU813" s="151" t="s">
        <v>90</v>
      </c>
      <c r="AV813" s="12" t="s">
        <v>82</v>
      </c>
      <c r="AW813" s="12" t="s">
        <v>35</v>
      </c>
      <c r="AX813" s="12" t="s">
        <v>74</v>
      </c>
      <c r="AY813" s="151" t="s">
        <v>167</v>
      </c>
    </row>
    <row r="814" spans="2:51" s="13" customFormat="1" ht="11.25">
      <c r="B814" s="156"/>
      <c r="D814" s="150" t="s">
        <v>179</v>
      </c>
      <c r="E814" s="157" t="s">
        <v>19</v>
      </c>
      <c r="F814" s="158" t="s">
        <v>2566</v>
      </c>
      <c r="H814" s="159">
        <v>3.09</v>
      </c>
      <c r="I814" s="160"/>
      <c r="L814" s="156"/>
      <c r="M814" s="161"/>
      <c r="T814" s="162"/>
      <c r="AT814" s="157" t="s">
        <v>179</v>
      </c>
      <c r="AU814" s="157" t="s">
        <v>90</v>
      </c>
      <c r="AV814" s="13" t="s">
        <v>90</v>
      </c>
      <c r="AW814" s="13" t="s">
        <v>35</v>
      </c>
      <c r="AX814" s="13" t="s">
        <v>74</v>
      </c>
      <c r="AY814" s="157" t="s">
        <v>167</v>
      </c>
    </row>
    <row r="815" spans="2:51" s="14" customFormat="1" ht="11.25">
      <c r="B815" s="163"/>
      <c r="D815" s="150" t="s">
        <v>179</v>
      </c>
      <c r="E815" s="164" t="s">
        <v>19</v>
      </c>
      <c r="F815" s="165" t="s">
        <v>200</v>
      </c>
      <c r="H815" s="166">
        <v>179.24</v>
      </c>
      <c r="I815" s="167"/>
      <c r="L815" s="163"/>
      <c r="M815" s="168"/>
      <c r="T815" s="169"/>
      <c r="AT815" s="164" t="s">
        <v>179</v>
      </c>
      <c r="AU815" s="164" t="s">
        <v>90</v>
      </c>
      <c r="AV815" s="14" t="s">
        <v>175</v>
      </c>
      <c r="AW815" s="14" t="s">
        <v>35</v>
      </c>
      <c r="AX815" s="14" t="s">
        <v>82</v>
      </c>
      <c r="AY815" s="164" t="s">
        <v>167</v>
      </c>
    </row>
    <row r="816" spans="2:65" s="1" customFormat="1" ht="21.75" customHeight="1">
      <c r="B816" s="33"/>
      <c r="C816" s="132" t="s">
        <v>1021</v>
      </c>
      <c r="D816" s="132" t="s">
        <v>170</v>
      </c>
      <c r="E816" s="133" t="s">
        <v>2567</v>
      </c>
      <c r="F816" s="134" t="s">
        <v>2568</v>
      </c>
      <c r="G816" s="135" t="s">
        <v>173</v>
      </c>
      <c r="H816" s="136">
        <v>64.816</v>
      </c>
      <c r="I816" s="137"/>
      <c r="J816" s="138">
        <f>ROUND(I816*H816,2)</f>
        <v>0</v>
      </c>
      <c r="K816" s="134" t="s">
        <v>174</v>
      </c>
      <c r="L816" s="33"/>
      <c r="M816" s="139" t="s">
        <v>19</v>
      </c>
      <c r="N816" s="140" t="s">
        <v>46</v>
      </c>
      <c r="P816" s="141">
        <f>O816*H816</f>
        <v>0</v>
      </c>
      <c r="Q816" s="141">
        <v>0.0181</v>
      </c>
      <c r="R816" s="141">
        <f>Q816*H816</f>
        <v>1.1731696</v>
      </c>
      <c r="S816" s="141">
        <v>0</v>
      </c>
      <c r="T816" s="142">
        <f>S816*H816</f>
        <v>0</v>
      </c>
      <c r="AR816" s="143" t="s">
        <v>175</v>
      </c>
      <c r="AT816" s="143" t="s">
        <v>170</v>
      </c>
      <c r="AU816" s="143" t="s">
        <v>90</v>
      </c>
      <c r="AY816" s="18" t="s">
        <v>167</v>
      </c>
      <c r="BE816" s="144">
        <f>IF(N816="základní",J816,0)</f>
        <v>0</v>
      </c>
      <c r="BF816" s="144">
        <f>IF(N816="snížená",J816,0)</f>
        <v>0</v>
      </c>
      <c r="BG816" s="144">
        <f>IF(N816="zákl. přenesená",J816,0)</f>
        <v>0</v>
      </c>
      <c r="BH816" s="144">
        <f>IF(N816="sníž. přenesená",J816,0)</f>
        <v>0</v>
      </c>
      <c r="BI816" s="144">
        <f>IF(N816="nulová",J816,0)</f>
        <v>0</v>
      </c>
      <c r="BJ816" s="18" t="s">
        <v>90</v>
      </c>
      <c r="BK816" s="144">
        <f>ROUND(I816*H816,2)</f>
        <v>0</v>
      </c>
      <c r="BL816" s="18" t="s">
        <v>175</v>
      </c>
      <c r="BM816" s="143" t="s">
        <v>2569</v>
      </c>
    </row>
    <row r="817" spans="2:47" s="1" customFormat="1" ht="11.25">
      <c r="B817" s="33"/>
      <c r="D817" s="145" t="s">
        <v>177</v>
      </c>
      <c r="F817" s="146" t="s">
        <v>2570</v>
      </c>
      <c r="I817" s="147"/>
      <c r="L817" s="33"/>
      <c r="M817" s="148"/>
      <c r="T817" s="54"/>
      <c r="AT817" s="18" t="s">
        <v>177</v>
      </c>
      <c r="AU817" s="18" t="s">
        <v>90</v>
      </c>
    </row>
    <row r="818" spans="2:51" s="13" customFormat="1" ht="11.25">
      <c r="B818" s="156"/>
      <c r="D818" s="150" t="s">
        <v>179</v>
      </c>
      <c r="E818" s="157" t="s">
        <v>19</v>
      </c>
      <c r="F818" s="158" t="s">
        <v>2571</v>
      </c>
      <c r="H818" s="159">
        <v>64.816</v>
      </c>
      <c r="I818" s="160"/>
      <c r="L818" s="156"/>
      <c r="M818" s="161"/>
      <c r="T818" s="162"/>
      <c r="AT818" s="157" t="s">
        <v>179</v>
      </c>
      <c r="AU818" s="157" t="s">
        <v>90</v>
      </c>
      <c r="AV818" s="13" t="s">
        <v>90</v>
      </c>
      <c r="AW818" s="13" t="s">
        <v>35</v>
      </c>
      <c r="AX818" s="13" t="s">
        <v>74</v>
      </c>
      <c r="AY818" s="157" t="s">
        <v>167</v>
      </c>
    </row>
    <row r="819" spans="2:51" s="14" customFormat="1" ht="11.25">
      <c r="B819" s="163"/>
      <c r="D819" s="150" t="s">
        <v>179</v>
      </c>
      <c r="E819" s="164" t="s">
        <v>19</v>
      </c>
      <c r="F819" s="165" t="s">
        <v>200</v>
      </c>
      <c r="H819" s="166">
        <v>64.816</v>
      </c>
      <c r="I819" s="167"/>
      <c r="L819" s="163"/>
      <c r="M819" s="168"/>
      <c r="T819" s="169"/>
      <c r="AT819" s="164" t="s">
        <v>179</v>
      </c>
      <c r="AU819" s="164" t="s">
        <v>90</v>
      </c>
      <c r="AV819" s="14" t="s">
        <v>175</v>
      </c>
      <c r="AW819" s="14" t="s">
        <v>35</v>
      </c>
      <c r="AX819" s="14" t="s">
        <v>82</v>
      </c>
      <c r="AY819" s="164" t="s">
        <v>167</v>
      </c>
    </row>
    <row r="820" spans="2:65" s="1" customFormat="1" ht="16.5" customHeight="1">
      <c r="B820" s="33"/>
      <c r="C820" s="132" t="s">
        <v>1027</v>
      </c>
      <c r="D820" s="132" t="s">
        <v>170</v>
      </c>
      <c r="E820" s="133" t="s">
        <v>626</v>
      </c>
      <c r="F820" s="134" t="s">
        <v>627</v>
      </c>
      <c r="G820" s="135" t="s">
        <v>173</v>
      </c>
      <c r="H820" s="136">
        <v>276.477</v>
      </c>
      <c r="I820" s="137"/>
      <c r="J820" s="138">
        <f>ROUND(I820*H820,2)</f>
        <v>0</v>
      </c>
      <c r="K820" s="134" t="s">
        <v>174</v>
      </c>
      <c r="L820" s="33"/>
      <c r="M820" s="139" t="s">
        <v>19</v>
      </c>
      <c r="N820" s="140" t="s">
        <v>46</v>
      </c>
      <c r="P820" s="141">
        <f>O820*H820</f>
        <v>0</v>
      </c>
      <c r="Q820" s="141">
        <v>0.00014</v>
      </c>
      <c r="R820" s="141">
        <f>Q820*H820</f>
        <v>0.038706779999999996</v>
      </c>
      <c r="S820" s="141">
        <v>0</v>
      </c>
      <c r="T820" s="142">
        <f>S820*H820</f>
        <v>0</v>
      </c>
      <c r="AR820" s="143" t="s">
        <v>175</v>
      </c>
      <c r="AT820" s="143" t="s">
        <v>170</v>
      </c>
      <c r="AU820" s="143" t="s">
        <v>90</v>
      </c>
      <c r="AY820" s="18" t="s">
        <v>167</v>
      </c>
      <c r="BE820" s="144">
        <f>IF(N820="základní",J820,0)</f>
        <v>0</v>
      </c>
      <c r="BF820" s="144">
        <f>IF(N820="snížená",J820,0)</f>
        <v>0</v>
      </c>
      <c r="BG820" s="144">
        <f>IF(N820="zákl. přenesená",J820,0)</f>
        <v>0</v>
      </c>
      <c r="BH820" s="144">
        <f>IF(N820="sníž. přenesená",J820,0)</f>
        <v>0</v>
      </c>
      <c r="BI820" s="144">
        <f>IF(N820="nulová",J820,0)</f>
        <v>0</v>
      </c>
      <c r="BJ820" s="18" t="s">
        <v>90</v>
      </c>
      <c r="BK820" s="144">
        <f>ROUND(I820*H820,2)</f>
        <v>0</v>
      </c>
      <c r="BL820" s="18" t="s">
        <v>175</v>
      </c>
      <c r="BM820" s="143" t="s">
        <v>2572</v>
      </c>
    </row>
    <row r="821" spans="2:47" s="1" customFormat="1" ht="11.25">
      <c r="B821" s="33"/>
      <c r="D821" s="145" t="s">
        <v>177</v>
      </c>
      <c r="F821" s="146" t="s">
        <v>629</v>
      </c>
      <c r="I821" s="147"/>
      <c r="L821" s="33"/>
      <c r="M821" s="148"/>
      <c r="T821" s="54"/>
      <c r="AT821" s="18" t="s">
        <v>177</v>
      </c>
      <c r="AU821" s="18" t="s">
        <v>90</v>
      </c>
    </row>
    <row r="822" spans="2:51" s="12" customFormat="1" ht="11.25">
      <c r="B822" s="149"/>
      <c r="D822" s="150" t="s">
        <v>179</v>
      </c>
      <c r="E822" s="151" t="s">
        <v>19</v>
      </c>
      <c r="F822" s="152" t="s">
        <v>2459</v>
      </c>
      <c r="H822" s="151" t="s">
        <v>19</v>
      </c>
      <c r="I822" s="153"/>
      <c r="L822" s="149"/>
      <c r="M822" s="154"/>
      <c r="T822" s="155"/>
      <c r="AT822" s="151" t="s">
        <v>179</v>
      </c>
      <c r="AU822" s="151" t="s">
        <v>90</v>
      </c>
      <c r="AV822" s="12" t="s">
        <v>82</v>
      </c>
      <c r="AW822" s="12" t="s">
        <v>35</v>
      </c>
      <c r="AX822" s="12" t="s">
        <v>74</v>
      </c>
      <c r="AY822" s="151" t="s">
        <v>167</v>
      </c>
    </row>
    <row r="823" spans="2:51" s="13" customFormat="1" ht="11.25">
      <c r="B823" s="156"/>
      <c r="D823" s="150" t="s">
        <v>179</v>
      </c>
      <c r="E823" s="157" t="s">
        <v>19</v>
      </c>
      <c r="F823" s="158" t="s">
        <v>2546</v>
      </c>
      <c r="H823" s="159">
        <v>51.138</v>
      </c>
      <c r="I823" s="160"/>
      <c r="L823" s="156"/>
      <c r="M823" s="161"/>
      <c r="T823" s="162"/>
      <c r="AT823" s="157" t="s">
        <v>179</v>
      </c>
      <c r="AU823" s="157" t="s">
        <v>90</v>
      </c>
      <c r="AV823" s="13" t="s">
        <v>90</v>
      </c>
      <c r="AW823" s="13" t="s">
        <v>35</v>
      </c>
      <c r="AX823" s="13" t="s">
        <v>74</v>
      </c>
      <c r="AY823" s="157" t="s">
        <v>167</v>
      </c>
    </row>
    <row r="824" spans="2:51" s="13" customFormat="1" ht="11.25">
      <c r="B824" s="156"/>
      <c r="D824" s="150" t="s">
        <v>179</v>
      </c>
      <c r="E824" s="157" t="s">
        <v>19</v>
      </c>
      <c r="F824" s="158" t="s">
        <v>2547</v>
      </c>
      <c r="H824" s="159">
        <v>-4.62</v>
      </c>
      <c r="I824" s="160"/>
      <c r="L824" s="156"/>
      <c r="M824" s="161"/>
      <c r="T824" s="162"/>
      <c r="AT824" s="157" t="s">
        <v>179</v>
      </c>
      <c r="AU824" s="157" t="s">
        <v>90</v>
      </c>
      <c r="AV824" s="13" t="s">
        <v>90</v>
      </c>
      <c r="AW824" s="13" t="s">
        <v>35</v>
      </c>
      <c r="AX824" s="13" t="s">
        <v>74</v>
      </c>
      <c r="AY824" s="157" t="s">
        <v>167</v>
      </c>
    </row>
    <row r="825" spans="2:51" s="15" customFormat="1" ht="11.25">
      <c r="B825" s="173"/>
      <c r="D825" s="150" t="s">
        <v>179</v>
      </c>
      <c r="E825" s="174" t="s">
        <v>19</v>
      </c>
      <c r="F825" s="175" t="s">
        <v>536</v>
      </c>
      <c r="H825" s="176">
        <v>46.518</v>
      </c>
      <c r="I825" s="177"/>
      <c r="L825" s="173"/>
      <c r="M825" s="178"/>
      <c r="T825" s="179"/>
      <c r="AT825" s="174" t="s">
        <v>179</v>
      </c>
      <c r="AU825" s="174" t="s">
        <v>90</v>
      </c>
      <c r="AV825" s="15" t="s">
        <v>103</v>
      </c>
      <c r="AW825" s="15" t="s">
        <v>35</v>
      </c>
      <c r="AX825" s="15" t="s">
        <v>74</v>
      </c>
      <c r="AY825" s="174" t="s">
        <v>167</v>
      </c>
    </row>
    <row r="826" spans="2:51" s="12" customFormat="1" ht="11.25">
      <c r="B826" s="149"/>
      <c r="D826" s="150" t="s">
        <v>179</v>
      </c>
      <c r="E826" s="151" t="s">
        <v>19</v>
      </c>
      <c r="F826" s="152" t="s">
        <v>2573</v>
      </c>
      <c r="H826" s="151" t="s">
        <v>19</v>
      </c>
      <c r="I826" s="153"/>
      <c r="L826" s="149"/>
      <c r="M826" s="154"/>
      <c r="T826" s="155"/>
      <c r="AT826" s="151" t="s">
        <v>179</v>
      </c>
      <c r="AU826" s="151" t="s">
        <v>90</v>
      </c>
      <c r="AV826" s="12" t="s">
        <v>82</v>
      </c>
      <c r="AW826" s="12" t="s">
        <v>35</v>
      </c>
      <c r="AX826" s="12" t="s">
        <v>74</v>
      </c>
      <c r="AY826" s="151" t="s">
        <v>167</v>
      </c>
    </row>
    <row r="827" spans="2:51" s="12" customFormat="1" ht="11.25">
      <c r="B827" s="149"/>
      <c r="D827" s="150" t="s">
        <v>179</v>
      </c>
      <c r="E827" s="151" t="s">
        <v>19</v>
      </c>
      <c r="F827" s="152" t="s">
        <v>2574</v>
      </c>
      <c r="H827" s="151" t="s">
        <v>19</v>
      </c>
      <c r="I827" s="153"/>
      <c r="L827" s="149"/>
      <c r="M827" s="154"/>
      <c r="T827" s="155"/>
      <c r="AT827" s="151" t="s">
        <v>179</v>
      </c>
      <c r="AU827" s="151" t="s">
        <v>90</v>
      </c>
      <c r="AV827" s="12" t="s">
        <v>82</v>
      </c>
      <c r="AW827" s="12" t="s">
        <v>35</v>
      </c>
      <c r="AX827" s="12" t="s">
        <v>74</v>
      </c>
      <c r="AY827" s="151" t="s">
        <v>167</v>
      </c>
    </row>
    <row r="828" spans="2:51" s="13" customFormat="1" ht="11.25">
      <c r="B828" s="156"/>
      <c r="D828" s="150" t="s">
        <v>179</v>
      </c>
      <c r="E828" s="157" t="s">
        <v>19</v>
      </c>
      <c r="F828" s="158" t="s">
        <v>193</v>
      </c>
      <c r="H828" s="159">
        <v>108.15</v>
      </c>
      <c r="I828" s="160"/>
      <c r="L828" s="156"/>
      <c r="M828" s="161"/>
      <c r="T828" s="162"/>
      <c r="AT828" s="157" t="s">
        <v>179</v>
      </c>
      <c r="AU828" s="157" t="s">
        <v>90</v>
      </c>
      <c r="AV828" s="13" t="s">
        <v>90</v>
      </c>
      <c r="AW828" s="13" t="s">
        <v>35</v>
      </c>
      <c r="AX828" s="13" t="s">
        <v>74</v>
      </c>
      <c r="AY828" s="157" t="s">
        <v>167</v>
      </c>
    </row>
    <row r="829" spans="2:51" s="12" customFormat="1" ht="11.25">
      <c r="B829" s="149"/>
      <c r="D829" s="150" t="s">
        <v>179</v>
      </c>
      <c r="E829" s="151" t="s">
        <v>19</v>
      </c>
      <c r="F829" s="152" t="s">
        <v>2575</v>
      </c>
      <c r="H829" s="151" t="s">
        <v>19</v>
      </c>
      <c r="I829" s="153"/>
      <c r="L829" s="149"/>
      <c r="M829" s="154"/>
      <c r="T829" s="155"/>
      <c r="AT829" s="151" t="s">
        <v>179</v>
      </c>
      <c r="AU829" s="151" t="s">
        <v>90</v>
      </c>
      <c r="AV829" s="12" t="s">
        <v>82</v>
      </c>
      <c r="AW829" s="12" t="s">
        <v>35</v>
      </c>
      <c r="AX829" s="12" t="s">
        <v>74</v>
      </c>
      <c r="AY829" s="151" t="s">
        <v>167</v>
      </c>
    </row>
    <row r="830" spans="2:51" s="13" customFormat="1" ht="11.25">
      <c r="B830" s="156"/>
      <c r="D830" s="150" t="s">
        <v>179</v>
      </c>
      <c r="E830" s="157" t="s">
        <v>19</v>
      </c>
      <c r="F830" s="158" t="s">
        <v>2576</v>
      </c>
      <c r="H830" s="159">
        <v>49.793</v>
      </c>
      <c r="I830" s="160"/>
      <c r="L830" s="156"/>
      <c r="M830" s="161"/>
      <c r="T830" s="162"/>
      <c r="AT830" s="157" t="s">
        <v>179</v>
      </c>
      <c r="AU830" s="157" t="s">
        <v>90</v>
      </c>
      <c r="AV830" s="13" t="s">
        <v>90</v>
      </c>
      <c r="AW830" s="13" t="s">
        <v>35</v>
      </c>
      <c r="AX830" s="13" t="s">
        <v>74</v>
      </c>
      <c r="AY830" s="157" t="s">
        <v>167</v>
      </c>
    </row>
    <row r="831" spans="2:51" s="15" customFormat="1" ht="11.25">
      <c r="B831" s="173"/>
      <c r="D831" s="150" t="s">
        <v>179</v>
      </c>
      <c r="E831" s="174" t="s">
        <v>19</v>
      </c>
      <c r="F831" s="175" t="s">
        <v>536</v>
      </c>
      <c r="H831" s="176">
        <v>157.943</v>
      </c>
      <c r="I831" s="177"/>
      <c r="L831" s="173"/>
      <c r="M831" s="178"/>
      <c r="T831" s="179"/>
      <c r="AT831" s="174" t="s">
        <v>179</v>
      </c>
      <c r="AU831" s="174" t="s">
        <v>90</v>
      </c>
      <c r="AV831" s="15" t="s">
        <v>103</v>
      </c>
      <c r="AW831" s="15" t="s">
        <v>35</v>
      </c>
      <c r="AX831" s="15" t="s">
        <v>74</v>
      </c>
      <c r="AY831" s="174" t="s">
        <v>167</v>
      </c>
    </row>
    <row r="832" spans="2:51" s="12" customFormat="1" ht="11.25">
      <c r="B832" s="149"/>
      <c r="D832" s="150" t="s">
        <v>179</v>
      </c>
      <c r="E832" s="151" t="s">
        <v>19</v>
      </c>
      <c r="F832" s="152" t="s">
        <v>2548</v>
      </c>
      <c r="H832" s="151" t="s">
        <v>19</v>
      </c>
      <c r="I832" s="153"/>
      <c r="L832" s="149"/>
      <c r="M832" s="154"/>
      <c r="T832" s="155"/>
      <c r="AT832" s="151" t="s">
        <v>179</v>
      </c>
      <c r="AU832" s="151" t="s">
        <v>90</v>
      </c>
      <c r="AV832" s="12" t="s">
        <v>82</v>
      </c>
      <c r="AW832" s="12" t="s">
        <v>35</v>
      </c>
      <c r="AX832" s="12" t="s">
        <v>74</v>
      </c>
      <c r="AY832" s="151" t="s">
        <v>167</v>
      </c>
    </row>
    <row r="833" spans="2:51" s="12" customFormat="1" ht="11.25">
      <c r="B833" s="149"/>
      <c r="D833" s="150" t="s">
        <v>179</v>
      </c>
      <c r="E833" s="151" t="s">
        <v>19</v>
      </c>
      <c r="F833" s="152" t="s">
        <v>2549</v>
      </c>
      <c r="H833" s="151" t="s">
        <v>19</v>
      </c>
      <c r="I833" s="153"/>
      <c r="L833" s="149"/>
      <c r="M833" s="154"/>
      <c r="T833" s="155"/>
      <c r="AT833" s="151" t="s">
        <v>179</v>
      </c>
      <c r="AU833" s="151" t="s">
        <v>90</v>
      </c>
      <c r="AV833" s="12" t="s">
        <v>82</v>
      </c>
      <c r="AW833" s="12" t="s">
        <v>35</v>
      </c>
      <c r="AX833" s="12" t="s">
        <v>74</v>
      </c>
      <c r="AY833" s="151" t="s">
        <v>167</v>
      </c>
    </row>
    <row r="834" spans="2:51" s="13" customFormat="1" ht="11.25">
      <c r="B834" s="156"/>
      <c r="D834" s="150" t="s">
        <v>179</v>
      </c>
      <c r="E834" s="157" t="s">
        <v>19</v>
      </c>
      <c r="F834" s="158" t="s">
        <v>2550</v>
      </c>
      <c r="H834" s="159">
        <v>18.876</v>
      </c>
      <c r="I834" s="160"/>
      <c r="L834" s="156"/>
      <c r="M834" s="161"/>
      <c r="T834" s="162"/>
      <c r="AT834" s="157" t="s">
        <v>179</v>
      </c>
      <c r="AU834" s="157" t="s">
        <v>90</v>
      </c>
      <c r="AV834" s="13" t="s">
        <v>90</v>
      </c>
      <c r="AW834" s="13" t="s">
        <v>35</v>
      </c>
      <c r="AX834" s="13" t="s">
        <v>74</v>
      </c>
      <c r="AY834" s="157" t="s">
        <v>167</v>
      </c>
    </row>
    <row r="835" spans="2:51" s="13" customFormat="1" ht="11.25">
      <c r="B835" s="156"/>
      <c r="D835" s="150" t="s">
        <v>179</v>
      </c>
      <c r="E835" s="157" t="s">
        <v>19</v>
      </c>
      <c r="F835" s="158" t="s">
        <v>2551</v>
      </c>
      <c r="H835" s="159">
        <v>11</v>
      </c>
      <c r="I835" s="160"/>
      <c r="L835" s="156"/>
      <c r="M835" s="161"/>
      <c r="T835" s="162"/>
      <c r="AT835" s="157" t="s">
        <v>179</v>
      </c>
      <c r="AU835" s="157" t="s">
        <v>90</v>
      </c>
      <c r="AV835" s="13" t="s">
        <v>90</v>
      </c>
      <c r="AW835" s="13" t="s">
        <v>35</v>
      </c>
      <c r="AX835" s="13" t="s">
        <v>74</v>
      </c>
      <c r="AY835" s="157" t="s">
        <v>167</v>
      </c>
    </row>
    <row r="836" spans="2:51" s="12" customFormat="1" ht="11.25">
      <c r="B836" s="149"/>
      <c r="D836" s="150" t="s">
        <v>179</v>
      </c>
      <c r="E836" s="151" t="s">
        <v>19</v>
      </c>
      <c r="F836" s="152" t="s">
        <v>2552</v>
      </c>
      <c r="H836" s="151" t="s">
        <v>19</v>
      </c>
      <c r="I836" s="153"/>
      <c r="L836" s="149"/>
      <c r="M836" s="154"/>
      <c r="T836" s="155"/>
      <c r="AT836" s="151" t="s">
        <v>179</v>
      </c>
      <c r="AU836" s="151" t="s">
        <v>90</v>
      </c>
      <c r="AV836" s="12" t="s">
        <v>82</v>
      </c>
      <c r="AW836" s="12" t="s">
        <v>35</v>
      </c>
      <c r="AX836" s="12" t="s">
        <v>74</v>
      </c>
      <c r="AY836" s="151" t="s">
        <v>167</v>
      </c>
    </row>
    <row r="837" spans="2:51" s="13" customFormat="1" ht="11.25">
      <c r="B837" s="156"/>
      <c r="D837" s="150" t="s">
        <v>179</v>
      </c>
      <c r="E837" s="157" t="s">
        <v>19</v>
      </c>
      <c r="F837" s="158" t="s">
        <v>2553</v>
      </c>
      <c r="H837" s="159">
        <v>18.216</v>
      </c>
      <c r="I837" s="160"/>
      <c r="L837" s="156"/>
      <c r="M837" s="161"/>
      <c r="T837" s="162"/>
      <c r="AT837" s="157" t="s">
        <v>179</v>
      </c>
      <c r="AU837" s="157" t="s">
        <v>90</v>
      </c>
      <c r="AV837" s="13" t="s">
        <v>90</v>
      </c>
      <c r="AW837" s="13" t="s">
        <v>35</v>
      </c>
      <c r="AX837" s="13" t="s">
        <v>74</v>
      </c>
      <c r="AY837" s="157" t="s">
        <v>167</v>
      </c>
    </row>
    <row r="838" spans="2:51" s="13" customFormat="1" ht="11.25">
      <c r="B838" s="156"/>
      <c r="D838" s="150" t="s">
        <v>179</v>
      </c>
      <c r="E838" s="157" t="s">
        <v>19</v>
      </c>
      <c r="F838" s="158" t="s">
        <v>2551</v>
      </c>
      <c r="H838" s="159">
        <v>11</v>
      </c>
      <c r="I838" s="160"/>
      <c r="L838" s="156"/>
      <c r="M838" s="161"/>
      <c r="T838" s="162"/>
      <c r="AT838" s="157" t="s">
        <v>179</v>
      </c>
      <c r="AU838" s="157" t="s">
        <v>90</v>
      </c>
      <c r="AV838" s="13" t="s">
        <v>90</v>
      </c>
      <c r="AW838" s="13" t="s">
        <v>35</v>
      </c>
      <c r="AX838" s="13" t="s">
        <v>74</v>
      </c>
      <c r="AY838" s="157" t="s">
        <v>167</v>
      </c>
    </row>
    <row r="839" spans="2:51" s="12" customFormat="1" ht="11.25">
      <c r="B839" s="149"/>
      <c r="D839" s="150" t="s">
        <v>179</v>
      </c>
      <c r="E839" s="151" t="s">
        <v>19</v>
      </c>
      <c r="F839" s="152" t="s">
        <v>2554</v>
      </c>
      <c r="H839" s="151" t="s">
        <v>19</v>
      </c>
      <c r="I839" s="153"/>
      <c r="L839" s="149"/>
      <c r="M839" s="154"/>
      <c r="T839" s="155"/>
      <c r="AT839" s="151" t="s">
        <v>179</v>
      </c>
      <c r="AU839" s="151" t="s">
        <v>90</v>
      </c>
      <c r="AV839" s="12" t="s">
        <v>82</v>
      </c>
      <c r="AW839" s="12" t="s">
        <v>35</v>
      </c>
      <c r="AX839" s="12" t="s">
        <v>74</v>
      </c>
      <c r="AY839" s="151" t="s">
        <v>167</v>
      </c>
    </row>
    <row r="840" spans="2:51" s="13" customFormat="1" ht="11.25">
      <c r="B840" s="156"/>
      <c r="D840" s="150" t="s">
        <v>179</v>
      </c>
      <c r="E840" s="157" t="s">
        <v>19</v>
      </c>
      <c r="F840" s="158" t="s">
        <v>2555</v>
      </c>
      <c r="H840" s="159">
        <v>2.574</v>
      </c>
      <c r="I840" s="160"/>
      <c r="L840" s="156"/>
      <c r="M840" s="161"/>
      <c r="T840" s="162"/>
      <c r="AT840" s="157" t="s">
        <v>179</v>
      </c>
      <c r="AU840" s="157" t="s">
        <v>90</v>
      </c>
      <c r="AV840" s="13" t="s">
        <v>90</v>
      </c>
      <c r="AW840" s="13" t="s">
        <v>35</v>
      </c>
      <c r="AX840" s="13" t="s">
        <v>74</v>
      </c>
      <c r="AY840" s="157" t="s">
        <v>167</v>
      </c>
    </row>
    <row r="841" spans="2:51" s="13" customFormat="1" ht="11.25">
      <c r="B841" s="156"/>
      <c r="D841" s="150" t="s">
        <v>179</v>
      </c>
      <c r="E841" s="157" t="s">
        <v>19</v>
      </c>
      <c r="F841" s="158" t="s">
        <v>2556</v>
      </c>
      <c r="H841" s="159">
        <v>1.5</v>
      </c>
      <c r="I841" s="160"/>
      <c r="L841" s="156"/>
      <c r="M841" s="161"/>
      <c r="T841" s="162"/>
      <c r="AT841" s="157" t="s">
        <v>179</v>
      </c>
      <c r="AU841" s="157" t="s">
        <v>90</v>
      </c>
      <c r="AV841" s="13" t="s">
        <v>90</v>
      </c>
      <c r="AW841" s="13" t="s">
        <v>35</v>
      </c>
      <c r="AX841" s="13" t="s">
        <v>74</v>
      </c>
      <c r="AY841" s="157" t="s">
        <v>167</v>
      </c>
    </row>
    <row r="842" spans="2:51" s="12" customFormat="1" ht="11.25">
      <c r="B842" s="149"/>
      <c r="D842" s="150" t="s">
        <v>179</v>
      </c>
      <c r="E842" s="151" t="s">
        <v>19</v>
      </c>
      <c r="F842" s="152" t="s">
        <v>2557</v>
      </c>
      <c r="H842" s="151" t="s">
        <v>19</v>
      </c>
      <c r="I842" s="153"/>
      <c r="L842" s="149"/>
      <c r="M842" s="154"/>
      <c r="T842" s="155"/>
      <c r="AT842" s="151" t="s">
        <v>179</v>
      </c>
      <c r="AU842" s="151" t="s">
        <v>90</v>
      </c>
      <c r="AV842" s="12" t="s">
        <v>82</v>
      </c>
      <c r="AW842" s="12" t="s">
        <v>35</v>
      </c>
      <c r="AX842" s="12" t="s">
        <v>74</v>
      </c>
      <c r="AY842" s="151" t="s">
        <v>167</v>
      </c>
    </row>
    <row r="843" spans="2:51" s="13" customFormat="1" ht="11.25">
      <c r="B843" s="156"/>
      <c r="D843" s="150" t="s">
        <v>179</v>
      </c>
      <c r="E843" s="157" t="s">
        <v>19</v>
      </c>
      <c r="F843" s="158" t="s">
        <v>2558</v>
      </c>
      <c r="H843" s="159">
        <v>1.65</v>
      </c>
      <c r="I843" s="160"/>
      <c r="L843" s="156"/>
      <c r="M843" s="161"/>
      <c r="T843" s="162"/>
      <c r="AT843" s="157" t="s">
        <v>179</v>
      </c>
      <c r="AU843" s="157" t="s">
        <v>90</v>
      </c>
      <c r="AV843" s="13" t="s">
        <v>90</v>
      </c>
      <c r="AW843" s="13" t="s">
        <v>35</v>
      </c>
      <c r="AX843" s="13" t="s">
        <v>74</v>
      </c>
      <c r="AY843" s="157" t="s">
        <v>167</v>
      </c>
    </row>
    <row r="844" spans="2:51" s="15" customFormat="1" ht="11.25">
      <c r="B844" s="173"/>
      <c r="D844" s="150" t="s">
        <v>179</v>
      </c>
      <c r="E844" s="174" t="s">
        <v>19</v>
      </c>
      <c r="F844" s="175" t="s">
        <v>536</v>
      </c>
      <c r="H844" s="176">
        <v>64.816</v>
      </c>
      <c r="I844" s="177"/>
      <c r="L844" s="173"/>
      <c r="M844" s="178"/>
      <c r="T844" s="179"/>
      <c r="AT844" s="174" t="s">
        <v>179</v>
      </c>
      <c r="AU844" s="174" t="s">
        <v>90</v>
      </c>
      <c r="AV844" s="15" t="s">
        <v>103</v>
      </c>
      <c r="AW844" s="15" t="s">
        <v>35</v>
      </c>
      <c r="AX844" s="15" t="s">
        <v>74</v>
      </c>
      <c r="AY844" s="174" t="s">
        <v>167</v>
      </c>
    </row>
    <row r="845" spans="2:51" s="12" customFormat="1" ht="11.25">
      <c r="B845" s="149"/>
      <c r="D845" s="150" t="s">
        <v>179</v>
      </c>
      <c r="E845" s="151" t="s">
        <v>19</v>
      </c>
      <c r="F845" s="152" t="s">
        <v>2577</v>
      </c>
      <c r="H845" s="151" t="s">
        <v>19</v>
      </c>
      <c r="I845" s="153"/>
      <c r="L845" s="149"/>
      <c r="M845" s="154"/>
      <c r="T845" s="155"/>
      <c r="AT845" s="151" t="s">
        <v>179</v>
      </c>
      <c r="AU845" s="151" t="s">
        <v>90</v>
      </c>
      <c r="AV845" s="12" t="s">
        <v>82</v>
      </c>
      <c r="AW845" s="12" t="s">
        <v>35</v>
      </c>
      <c r="AX845" s="12" t="s">
        <v>74</v>
      </c>
      <c r="AY845" s="151" t="s">
        <v>167</v>
      </c>
    </row>
    <row r="846" spans="2:51" s="13" customFormat="1" ht="11.25">
      <c r="B846" s="156"/>
      <c r="D846" s="150" t="s">
        <v>179</v>
      </c>
      <c r="E846" s="157" t="s">
        <v>19</v>
      </c>
      <c r="F846" s="158" t="s">
        <v>2578</v>
      </c>
      <c r="H846" s="159">
        <v>7.2</v>
      </c>
      <c r="I846" s="160"/>
      <c r="L846" s="156"/>
      <c r="M846" s="161"/>
      <c r="T846" s="162"/>
      <c r="AT846" s="157" t="s">
        <v>179</v>
      </c>
      <c r="AU846" s="157" t="s">
        <v>90</v>
      </c>
      <c r="AV846" s="13" t="s">
        <v>90</v>
      </c>
      <c r="AW846" s="13" t="s">
        <v>35</v>
      </c>
      <c r="AX846" s="13" t="s">
        <v>74</v>
      </c>
      <c r="AY846" s="157" t="s">
        <v>167</v>
      </c>
    </row>
    <row r="847" spans="2:51" s="14" customFormat="1" ht="11.25">
      <c r="B847" s="163"/>
      <c r="D847" s="150" t="s">
        <v>179</v>
      </c>
      <c r="E847" s="164" t="s">
        <v>19</v>
      </c>
      <c r="F847" s="165" t="s">
        <v>200</v>
      </c>
      <c r="H847" s="166">
        <v>276.477</v>
      </c>
      <c r="I847" s="167"/>
      <c r="L847" s="163"/>
      <c r="M847" s="168"/>
      <c r="T847" s="169"/>
      <c r="AT847" s="164" t="s">
        <v>179</v>
      </c>
      <c r="AU847" s="164" t="s">
        <v>90</v>
      </c>
      <c r="AV847" s="14" t="s">
        <v>175</v>
      </c>
      <c r="AW847" s="14" t="s">
        <v>35</v>
      </c>
      <c r="AX847" s="14" t="s">
        <v>82</v>
      </c>
      <c r="AY847" s="164" t="s">
        <v>167</v>
      </c>
    </row>
    <row r="848" spans="2:65" s="1" customFormat="1" ht="24.2" customHeight="1">
      <c r="B848" s="33"/>
      <c r="C848" s="132" t="s">
        <v>1033</v>
      </c>
      <c r="D848" s="132" t="s">
        <v>170</v>
      </c>
      <c r="E848" s="133" t="s">
        <v>640</v>
      </c>
      <c r="F848" s="134" t="s">
        <v>641</v>
      </c>
      <c r="G848" s="135" t="s">
        <v>173</v>
      </c>
      <c r="H848" s="136">
        <v>276.477</v>
      </c>
      <c r="I848" s="137"/>
      <c r="J848" s="138">
        <f>ROUND(I848*H848,2)</f>
        <v>0</v>
      </c>
      <c r="K848" s="134" t="s">
        <v>174</v>
      </c>
      <c r="L848" s="33"/>
      <c r="M848" s="139" t="s">
        <v>19</v>
      </c>
      <c r="N848" s="140" t="s">
        <v>46</v>
      </c>
      <c r="P848" s="141">
        <f>O848*H848</f>
        <v>0</v>
      </c>
      <c r="Q848" s="141">
        <v>0.0033</v>
      </c>
      <c r="R848" s="141">
        <f>Q848*H848</f>
        <v>0.9123741</v>
      </c>
      <c r="S848" s="141">
        <v>0</v>
      </c>
      <c r="T848" s="142">
        <f>S848*H848</f>
        <v>0</v>
      </c>
      <c r="AR848" s="143" t="s">
        <v>175</v>
      </c>
      <c r="AT848" s="143" t="s">
        <v>170</v>
      </c>
      <c r="AU848" s="143" t="s">
        <v>90</v>
      </c>
      <c r="AY848" s="18" t="s">
        <v>167</v>
      </c>
      <c r="BE848" s="144">
        <f>IF(N848="základní",J848,0)</f>
        <v>0</v>
      </c>
      <c r="BF848" s="144">
        <f>IF(N848="snížená",J848,0)</f>
        <v>0</v>
      </c>
      <c r="BG848" s="144">
        <f>IF(N848="zákl. přenesená",J848,0)</f>
        <v>0</v>
      </c>
      <c r="BH848" s="144">
        <f>IF(N848="sníž. přenesená",J848,0)</f>
        <v>0</v>
      </c>
      <c r="BI848" s="144">
        <f>IF(N848="nulová",J848,0)</f>
        <v>0</v>
      </c>
      <c r="BJ848" s="18" t="s">
        <v>90</v>
      </c>
      <c r="BK848" s="144">
        <f>ROUND(I848*H848,2)</f>
        <v>0</v>
      </c>
      <c r="BL848" s="18" t="s">
        <v>175</v>
      </c>
      <c r="BM848" s="143" t="s">
        <v>2579</v>
      </c>
    </row>
    <row r="849" spans="2:47" s="1" customFormat="1" ht="11.25">
      <c r="B849" s="33"/>
      <c r="D849" s="145" t="s">
        <v>177</v>
      </c>
      <c r="F849" s="146" t="s">
        <v>643</v>
      </c>
      <c r="I849" s="147"/>
      <c r="L849" s="33"/>
      <c r="M849" s="148"/>
      <c r="T849" s="54"/>
      <c r="AT849" s="18" t="s">
        <v>177</v>
      </c>
      <c r="AU849" s="18" t="s">
        <v>90</v>
      </c>
    </row>
    <row r="850" spans="2:51" s="13" customFormat="1" ht="11.25">
      <c r="B850" s="156"/>
      <c r="D850" s="150" t="s">
        <v>179</v>
      </c>
      <c r="E850" s="157" t="s">
        <v>19</v>
      </c>
      <c r="F850" s="158" t="s">
        <v>2563</v>
      </c>
      <c r="H850" s="159">
        <v>46.518</v>
      </c>
      <c r="I850" s="160"/>
      <c r="L850" s="156"/>
      <c r="M850" s="161"/>
      <c r="T850" s="162"/>
      <c r="AT850" s="157" t="s">
        <v>179</v>
      </c>
      <c r="AU850" s="157" t="s">
        <v>90</v>
      </c>
      <c r="AV850" s="13" t="s">
        <v>90</v>
      </c>
      <c r="AW850" s="13" t="s">
        <v>35</v>
      </c>
      <c r="AX850" s="13" t="s">
        <v>74</v>
      </c>
      <c r="AY850" s="157" t="s">
        <v>167</v>
      </c>
    </row>
    <row r="851" spans="2:51" s="13" customFormat="1" ht="11.25">
      <c r="B851" s="156"/>
      <c r="D851" s="150" t="s">
        <v>179</v>
      </c>
      <c r="E851" s="157" t="s">
        <v>19</v>
      </c>
      <c r="F851" s="158" t="s">
        <v>2580</v>
      </c>
      <c r="H851" s="159">
        <v>157.943</v>
      </c>
      <c r="I851" s="160"/>
      <c r="L851" s="156"/>
      <c r="M851" s="161"/>
      <c r="T851" s="162"/>
      <c r="AT851" s="157" t="s">
        <v>179</v>
      </c>
      <c r="AU851" s="157" t="s">
        <v>90</v>
      </c>
      <c r="AV851" s="13" t="s">
        <v>90</v>
      </c>
      <c r="AW851" s="13" t="s">
        <v>35</v>
      </c>
      <c r="AX851" s="13" t="s">
        <v>74</v>
      </c>
      <c r="AY851" s="157" t="s">
        <v>167</v>
      </c>
    </row>
    <row r="852" spans="2:51" s="13" customFormat="1" ht="11.25">
      <c r="B852" s="156"/>
      <c r="D852" s="150" t="s">
        <v>179</v>
      </c>
      <c r="E852" s="157" t="s">
        <v>19</v>
      </c>
      <c r="F852" s="158" t="s">
        <v>2571</v>
      </c>
      <c r="H852" s="159">
        <v>64.816</v>
      </c>
      <c r="I852" s="160"/>
      <c r="L852" s="156"/>
      <c r="M852" s="161"/>
      <c r="T852" s="162"/>
      <c r="AT852" s="157" t="s">
        <v>179</v>
      </c>
      <c r="AU852" s="157" t="s">
        <v>90</v>
      </c>
      <c r="AV852" s="13" t="s">
        <v>90</v>
      </c>
      <c r="AW852" s="13" t="s">
        <v>35</v>
      </c>
      <c r="AX852" s="13" t="s">
        <v>74</v>
      </c>
      <c r="AY852" s="157" t="s">
        <v>167</v>
      </c>
    </row>
    <row r="853" spans="2:51" s="13" customFormat="1" ht="11.25">
      <c r="B853" s="156"/>
      <c r="D853" s="150" t="s">
        <v>179</v>
      </c>
      <c r="E853" s="157" t="s">
        <v>19</v>
      </c>
      <c r="F853" s="158" t="s">
        <v>2581</v>
      </c>
      <c r="H853" s="159">
        <v>7.2</v>
      </c>
      <c r="I853" s="160"/>
      <c r="L853" s="156"/>
      <c r="M853" s="161"/>
      <c r="T853" s="162"/>
      <c r="AT853" s="157" t="s">
        <v>179</v>
      </c>
      <c r="AU853" s="157" t="s">
        <v>90</v>
      </c>
      <c r="AV853" s="13" t="s">
        <v>90</v>
      </c>
      <c r="AW853" s="13" t="s">
        <v>35</v>
      </c>
      <c r="AX853" s="13" t="s">
        <v>74</v>
      </c>
      <c r="AY853" s="157" t="s">
        <v>167</v>
      </c>
    </row>
    <row r="854" spans="2:51" s="14" customFormat="1" ht="11.25">
      <c r="B854" s="163"/>
      <c r="D854" s="150" t="s">
        <v>179</v>
      </c>
      <c r="E854" s="164" t="s">
        <v>19</v>
      </c>
      <c r="F854" s="165" t="s">
        <v>200</v>
      </c>
      <c r="H854" s="166">
        <v>276.47700000000003</v>
      </c>
      <c r="I854" s="167"/>
      <c r="L854" s="163"/>
      <c r="M854" s="168"/>
      <c r="T854" s="169"/>
      <c r="AT854" s="164" t="s">
        <v>179</v>
      </c>
      <c r="AU854" s="164" t="s">
        <v>90</v>
      </c>
      <c r="AV854" s="14" t="s">
        <v>175</v>
      </c>
      <c r="AW854" s="14" t="s">
        <v>35</v>
      </c>
      <c r="AX854" s="14" t="s">
        <v>82</v>
      </c>
      <c r="AY854" s="164" t="s">
        <v>167</v>
      </c>
    </row>
    <row r="855" spans="2:65" s="1" customFormat="1" ht="37.9" customHeight="1">
      <c r="B855" s="33"/>
      <c r="C855" s="132" t="s">
        <v>1040</v>
      </c>
      <c r="D855" s="132" t="s">
        <v>170</v>
      </c>
      <c r="E855" s="133" t="s">
        <v>2582</v>
      </c>
      <c r="F855" s="134" t="s">
        <v>2583</v>
      </c>
      <c r="G855" s="135" t="s">
        <v>173</v>
      </c>
      <c r="H855" s="136">
        <v>9.709</v>
      </c>
      <c r="I855" s="137"/>
      <c r="J855" s="138">
        <f>ROUND(I855*H855,2)</f>
        <v>0</v>
      </c>
      <c r="K855" s="134" t="s">
        <v>174</v>
      </c>
      <c r="L855" s="33"/>
      <c r="M855" s="139" t="s">
        <v>19</v>
      </c>
      <c r="N855" s="140" t="s">
        <v>46</v>
      </c>
      <c r="P855" s="141">
        <f>O855*H855</f>
        <v>0</v>
      </c>
      <c r="Q855" s="141">
        <v>0.01152</v>
      </c>
      <c r="R855" s="141">
        <f>Q855*H855</f>
        <v>0.11184768</v>
      </c>
      <c r="S855" s="141">
        <v>0</v>
      </c>
      <c r="T855" s="142">
        <f>S855*H855</f>
        <v>0</v>
      </c>
      <c r="AR855" s="143" t="s">
        <v>175</v>
      </c>
      <c r="AT855" s="143" t="s">
        <v>170</v>
      </c>
      <c r="AU855" s="143" t="s">
        <v>90</v>
      </c>
      <c r="AY855" s="18" t="s">
        <v>167</v>
      </c>
      <c r="BE855" s="144">
        <f>IF(N855="základní",J855,0)</f>
        <v>0</v>
      </c>
      <c r="BF855" s="144">
        <f>IF(N855="snížená",J855,0)</f>
        <v>0</v>
      </c>
      <c r="BG855" s="144">
        <f>IF(N855="zákl. přenesená",J855,0)</f>
        <v>0</v>
      </c>
      <c r="BH855" s="144">
        <f>IF(N855="sníž. přenesená",J855,0)</f>
        <v>0</v>
      </c>
      <c r="BI855" s="144">
        <f>IF(N855="nulová",J855,0)</f>
        <v>0</v>
      </c>
      <c r="BJ855" s="18" t="s">
        <v>90</v>
      </c>
      <c r="BK855" s="144">
        <f>ROUND(I855*H855,2)</f>
        <v>0</v>
      </c>
      <c r="BL855" s="18" t="s">
        <v>175</v>
      </c>
      <c r="BM855" s="143" t="s">
        <v>2584</v>
      </c>
    </row>
    <row r="856" spans="2:47" s="1" customFormat="1" ht="11.25">
      <c r="B856" s="33"/>
      <c r="D856" s="145" t="s">
        <v>177</v>
      </c>
      <c r="F856" s="146" t="s">
        <v>2585</v>
      </c>
      <c r="I856" s="147"/>
      <c r="L856" s="33"/>
      <c r="M856" s="148"/>
      <c r="T856" s="54"/>
      <c r="AT856" s="18" t="s">
        <v>177</v>
      </c>
      <c r="AU856" s="18" t="s">
        <v>90</v>
      </c>
    </row>
    <row r="857" spans="2:51" s="12" customFormat="1" ht="11.25">
      <c r="B857" s="149"/>
      <c r="D857" s="150" t="s">
        <v>179</v>
      </c>
      <c r="E857" s="151" t="s">
        <v>19</v>
      </c>
      <c r="F857" s="152" t="s">
        <v>2575</v>
      </c>
      <c r="H857" s="151" t="s">
        <v>19</v>
      </c>
      <c r="I857" s="153"/>
      <c r="L857" s="149"/>
      <c r="M857" s="154"/>
      <c r="T857" s="155"/>
      <c r="AT857" s="151" t="s">
        <v>179</v>
      </c>
      <c r="AU857" s="151" t="s">
        <v>90</v>
      </c>
      <c r="AV857" s="12" t="s">
        <v>82</v>
      </c>
      <c r="AW857" s="12" t="s">
        <v>35</v>
      </c>
      <c r="AX857" s="12" t="s">
        <v>74</v>
      </c>
      <c r="AY857" s="151" t="s">
        <v>167</v>
      </c>
    </row>
    <row r="858" spans="2:51" s="13" customFormat="1" ht="11.25">
      <c r="B858" s="156"/>
      <c r="D858" s="150" t="s">
        <v>179</v>
      </c>
      <c r="E858" s="157" t="s">
        <v>19</v>
      </c>
      <c r="F858" s="158" t="s">
        <v>2586</v>
      </c>
      <c r="H858" s="159">
        <v>12.325</v>
      </c>
      <c r="I858" s="160"/>
      <c r="L858" s="156"/>
      <c r="M858" s="161"/>
      <c r="T858" s="162"/>
      <c r="AT858" s="157" t="s">
        <v>179</v>
      </c>
      <c r="AU858" s="157" t="s">
        <v>90</v>
      </c>
      <c r="AV858" s="13" t="s">
        <v>90</v>
      </c>
      <c r="AW858" s="13" t="s">
        <v>35</v>
      </c>
      <c r="AX858" s="13" t="s">
        <v>74</v>
      </c>
      <c r="AY858" s="157" t="s">
        <v>167</v>
      </c>
    </row>
    <row r="859" spans="2:51" s="13" customFormat="1" ht="11.25">
      <c r="B859" s="156"/>
      <c r="D859" s="150" t="s">
        <v>179</v>
      </c>
      <c r="E859" s="157" t="s">
        <v>19</v>
      </c>
      <c r="F859" s="158" t="s">
        <v>2587</v>
      </c>
      <c r="H859" s="159">
        <v>-2.616</v>
      </c>
      <c r="I859" s="160"/>
      <c r="L859" s="156"/>
      <c r="M859" s="161"/>
      <c r="T859" s="162"/>
      <c r="AT859" s="157" t="s">
        <v>179</v>
      </c>
      <c r="AU859" s="157" t="s">
        <v>90</v>
      </c>
      <c r="AV859" s="13" t="s">
        <v>90</v>
      </c>
      <c r="AW859" s="13" t="s">
        <v>35</v>
      </c>
      <c r="AX859" s="13" t="s">
        <v>74</v>
      </c>
      <c r="AY859" s="157" t="s">
        <v>167</v>
      </c>
    </row>
    <row r="860" spans="2:51" s="14" customFormat="1" ht="11.25">
      <c r="B860" s="163"/>
      <c r="D860" s="150" t="s">
        <v>179</v>
      </c>
      <c r="E860" s="164" t="s">
        <v>19</v>
      </c>
      <c r="F860" s="165" t="s">
        <v>200</v>
      </c>
      <c r="H860" s="166">
        <v>9.709</v>
      </c>
      <c r="I860" s="167"/>
      <c r="L860" s="163"/>
      <c r="M860" s="168"/>
      <c r="T860" s="169"/>
      <c r="AT860" s="164" t="s">
        <v>179</v>
      </c>
      <c r="AU860" s="164" t="s">
        <v>90</v>
      </c>
      <c r="AV860" s="14" t="s">
        <v>175</v>
      </c>
      <c r="AW860" s="14" t="s">
        <v>35</v>
      </c>
      <c r="AX860" s="14" t="s">
        <v>82</v>
      </c>
      <c r="AY860" s="164" t="s">
        <v>167</v>
      </c>
    </row>
    <row r="861" spans="2:65" s="1" customFormat="1" ht="16.5" customHeight="1">
      <c r="B861" s="33"/>
      <c r="C861" s="180" t="s">
        <v>1046</v>
      </c>
      <c r="D861" s="180" t="s">
        <v>587</v>
      </c>
      <c r="E861" s="181" t="s">
        <v>2588</v>
      </c>
      <c r="F861" s="182" t="s">
        <v>2589</v>
      </c>
      <c r="G861" s="183" t="s">
        <v>173</v>
      </c>
      <c r="H861" s="184">
        <v>10.194</v>
      </c>
      <c r="I861" s="185"/>
      <c r="J861" s="186">
        <f>ROUND(I861*H861,2)</f>
        <v>0</v>
      </c>
      <c r="K861" s="182" t="s">
        <v>174</v>
      </c>
      <c r="L861" s="187"/>
      <c r="M861" s="188" t="s">
        <v>19</v>
      </c>
      <c r="N861" s="189" t="s">
        <v>46</v>
      </c>
      <c r="P861" s="141">
        <f>O861*H861</f>
        <v>0</v>
      </c>
      <c r="Q861" s="141">
        <v>0.009</v>
      </c>
      <c r="R861" s="141">
        <f>Q861*H861</f>
        <v>0.091746</v>
      </c>
      <c r="S861" s="141">
        <v>0</v>
      </c>
      <c r="T861" s="142">
        <f>S861*H861</f>
        <v>0</v>
      </c>
      <c r="AR861" s="143" t="s">
        <v>235</v>
      </c>
      <c r="AT861" s="143" t="s">
        <v>587</v>
      </c>
      <c r="AU861" s="143" t="s">
        <v>90</v>
      </c>
      <c r="AY861" s="18" t="s">
        <v>167</v>
      </c>
      <c r="BE861" s="144">
        <f>IF(N861="základní",J861,0)</f>
        <v>0</v>
      </c>
      <c r="BF861" s="144">
        <f>IF(N861="snížená",J861,0)</f>
        <v>0</v>
      </c>
      <c r="BG861" s="144">
        <f>IF(N861="zákl. přenesená",J861,0)</f>
        <v>0</v>
      </c>
      <c r="BH861" s="144">
        <f>IF(N861="sníž. přenesená",J861,0)</f>
        <v>0</v>
      </c>
      <c r="BI861" s="144">
        <f>IF(N861="nulová",J861,0)</f>
        <v>0</v>
      </c>
      <c r="BJ861" s="18" t="s">
        <v>90</v>
      </c>
      <c r="BK861" s="144">
        <f>ROUND(I861*H861,2)</f>
        <v>0</v>
      </c>
      <c r="BL861" s="18" t="s">
        <v>175</v>
      </c>
      <c r="BM861" s="143" t="s">
        <v>2590</v>
      </c>
    </row>
    <row r="862" spans="2:51" s="13" customFormat="1" ht="11.25">
      <c r="B862" s="156"/>
      <c r="D862" s="150" t="s">
        <v>179</v>
      </c>
      <c r="F862" s="158" t="s">
        <v>2591</v>
      </c>
      <c r="H862" s="159">
        <v>10.194</v>
      </c>
      <c r="I862" s="160"/>
      <c r="L862" s="156"/>
      <c r="M862" s="161"/>
      <c r="T862" s="162"/>
      <c r="AT862" s="157" t="s">
        <v>179</v>
      </c>
      <c r="AU862" s="157" t="s">
        <v>90</v>
      </c>
      <c r="AV862" s="13" t="s">
        <v>90</v>
      </c>
      <c r="AW862" s="13" t="s">
        <v>4</v>
      </c>
      <c r="AX862" s="13" t="s">
        <v>82</v>
      </c>
      <c r="AY862" s="157" t="s">
        <v>167</v>
      </c>
    </row>
    <row r="863" spans="2:65" s="1" customFormat="1" ht="37.9" customHeight="1">
      <c r="B863" s="33"/>
      <c r="C863" s="132" t="s">
        <v>1053</v>
      </c>
      <c r="D863" s="132" t="s">
        <v>170</v>
      </c>
      <c r="E863" s="133" t="s">
        <v>2592</v>
      </c>
      <c r="F863" s="134" t="s">
        <v>2593</v>
      </c>
      <c r="G863" s="135" t="s">
        <v>173</v>
      </c>
      <c r="H863" s="136">
        <v>169.238</v>
      </c>
      <c r="I863" s="137"/>
      <c r="J863" s="138">
        <f>ROUND(I863*H863,2)</f>
        <v>0</v>
      </c>
      <c r="K863" s="134" t="s">
        <v>174</v>
      </c>
      <c r="L863" s="33"/>
      <c r="M863" s="139" t="s">
        <v>19</v>
      </c>
      <c r="N863" s="140" t="s">
        <v>46</v>
      </c>
      <c r="P863" s="141">
        <f>O863*H863</f>
        <v>0</v>
      </c>
      <c r="Q863" s="141">
        <v>0.0116</v>
      </c>
      <c r="R863" s="141">
        <f>Q863*H863</f>
        <v>1.9631607999999998</v>
      </c>
      <c r="S863" s="141">
        <v>0</v>
      </c>
      <c r="T863" s="142">
        <f>S863*H863</f>
        <v>0</v>
      </c>
      <c r="AR863" s="143" t="s">
        <v>175</v>
      </c>
      <c r="AT863" s="143" t="s">
        <v>170</v>
      </c>
      <c r="AU863" s="143" t="s">
        <v>90</v>
      </c>
      <c r="AY863" s="18" t="s">
        <v>167</v>
      </c>
      <c r="BE863" s="144">
        <f>IF(N863="základní",J863,0)</f>
        <v>0</v>
      </c>
      <c r="BF863" s="144">
        <f>IF(N863="snížená",J863,0)</f>
        <v>0</v>
      </c>
      <c r="BG863" s="144">
        <f>IF(N863="zákl. přenesená",J863,0)</f>
        <v>0</v>
      </c>
      <c r="BH863" s="144">
        <f>IF(N863="sníž. přenesená",J863,0)</f>
        <v>0</v>
      </c>
      <c r="BI863" s="144">
        <f>IF(N863="nulová",J863,0)</f>
        <v>0</v>
      </c>
      <c r="BJ863" s="18" t="s">
        <v>90</v>
      </c>
      <c r="BK863" s="144">
        <f>ROUND(I863*H863,2)</f>
        <v>0</v>
      </c>
      <c r="BL863" s="18" t="s">
        <v>175</v>
      </c>
      <c r="BM863" s="143" t="s">
        <v>2594</v>
      </c>
    </row>
    <row r="864" spans="2:47" s="1" customFormat="1" ht="11.25">
      <c r="B864" s="33"/>
      <c r="D864" s="145" t="s">
        <v>177</v>
      </c>
      <c r="F864" s="146" t="s">
        <v>2595</v>
      </c>
      <c r="I864" s="147"/>
      <c r="L864" s="33"/>
      <c r="M864" s="148"/>
      <c r="T864" s="54"/>
      <c r="AT864" s="18" t="s">
        <v>177</v>
      </c>
      <c r="AU864" s="18" t="s">
        <v>90</v>
      </c>
    </row>
    <row r="865" spans="2:51" s="12" customFormat="1" ht="11.25">
      <c r="B865" s="149"/>
      <c r="D865" s="150" t="s">
        <v>179</v>
      </c>
      <c r="E865" s="151" t="s">
        <v>19</v>
      </c>
      <c r="F865" s="152" t="s">
        <v>2573</v>
      </c>
      <c r="H865" s="151" t="s">
        <v>19</v>
      </c>
      <c r="I865" s="153"/>
      <c r="L865" s="149"/>
      <c r="M865" s="154"/>
      <c r="T865" s="155"/>
      <c r="AT865" s="151" t="s">
        <v>179</v>
      </c>
      <c r="AU865" s="151" t="s">
        <v>90</v>
      </c>
      <c r="AV865" s="12" t="s">
        <v>82</v>
      </c>
      <c r="AW865" s="12" t="s">
        <v>35</v>
      </c>
      <c r="AX865" s="12" t="s">
        <v>74</v>
      </c>
      <c r="AY865" s="151" t="s">
        <v>167</v>
      </c>
    </row>
    <row r="866" spans="2:51" s="12" customFormat="1" ht="11.25">
      <c r="B866" s="149"/>
      <c r="D866" s="150" t="s">
        <v>179</v>
      </c>
      <c r="E866" s="151" t="s">
        <v>19</v>
      </c>
      <c r="F866" s="152" t="s">
        <v>2574</v>
      </c>
      <c r="H866" s="151" t="s">
        <v>19</v>
      </c>
      <c r="I866" s="153"/>
      <c r="L866" s="149"/>
      <c r="M866" s="154"/>
      <c r="T866" s="155"/>
      <c r="AT866" s="151" t="s">
        <v>179</v>
      </c>
      <c r="AU866" s="151" t="s">
        <v>90</v>
      </c>
      <c r="AV866" s="12" t="s">
        <v>82</v>
      </c>
      <c r="AW866" s="12" t="s">
        <v>35</v>
      </c>
      <c r="AX866" s="12" t="s">
        <v>74</v>
      </c>
      <c r="AY866" s="151" t="s">
        <v>167</v>
      </c>
    </row>
    <row r="867" spans="2:51" s="13" customFormat="1" ht="11.25">
      <c r="B867" s="156"/>
      <c r="D867" s="150" t="s">
        <v>179</v>
      </c>
      <c r="E867" s="157" t="s">
        <v>19</v>
      </c>
      <c r="F867" s="158" t="s">
        <v>2596</v>
      </c>
      <c r="H867" s="159">
        <v>128.772</v>
      </c>
      <c r="I867" s="160"/>
      <c r="L867" s="156"/>
      <c r="M867" s="161"/>
      <c r="T867" s="162"/>
      <c r="AT867" s="157" t="s">
        <v>179</v>
      </c>
      <c r="AU867" s="157" t="s">
        <v>90</v>
      </c>
      <c r="AV867" s="13" t="s">
        <v>90</v>
      </c>
      <c r="AW867" s="13" t="s">
        <v>35</v>
      </c>
      <c r="AX867" s="13" t="s">
        <v>74</v>
      </c>
      <c r="AY867" s="157" t="s">
        <v>167</v>
      </c>
    </row>
    <row r="868" spans="2:51" s="13" customFormat="1" ht="11.25">
      <c r="B868" s="156"/>
      <c r="D868" s="150" t="s">
        <v>179</v>
      </c>
      <c r="E868" s="157" t="s">
        <v>19</v>
      </c>
      <c r="F868" s="158" t="s">
        <v>2597</v>
      </c>
      <c r="H868" s="159">
        <v>-7.848</v>
      </c>
      <c r="I868" s="160"/>
      <c r="L868" s="156"/>
      <c r="M868" s="161"/>
      <c r="T868" s="162"/>
      <c r="AT868" s="157" t="s">
        <v>179</v>
      </c>
      <c r="AU868" s="157" t="s">
        <v>90</v>
      </c>
      <c r="AV868" s="13" t="s">
        <v>90</v>
      </c>
      <c r="AW868" s="13" t="s">
        <v>35</v>
      </c>
      <c r="AX868" s="13" t="s">
        <v>74</v>
      </c>
      <c r="AY868" s="157" t="s">
        <v>167</v>
      </c>
    </row>
    <row r="869" spans="2:51" s="12" customFormat="1" ht="11.25">
      <c r="B869" s="149"/>
      <c r="D869" s="150" t="s">
        <v>179</v>
      </c>
      <c r="E869" s="151" t="s">
        <v>19</v>
      </c>
      <c r="F869" s="152" t="s">
        <v>2575</v>
      </c>
      <c r="H869" s="151" t="s">
        <v>19</v>
      </c>
      <c r="I869" s="153"/>
      <c r="L869" s="149"/>
      <c r="M869" s="154"/>
      <c r="T869" s="155"/>
      <c r="AT869" s="151" t="s">
        <v>179</v>
      </c>
      <c r="AU869" s="151" t="s">
        <v>90</v>
      </c>
      <c r="AV869" s="12" t="s">
        <v>82</v>
      </c>
      <c r="AW869" s="12" t="s">
        <v>35</v>
      </c>
      <c r="AX869" s="12" t="s">
        <v>74</v>
      </c>
      <c r="AY869" s="151" t="s">
        <v>167</v>
      </c>
    </row>
    <row r="870" spans="2:51" s="13" customFormat="1" ht="11.25">
      <c r="B870" s="156"/>
      <c r="D870" s="150" t="s">
        <v>179</v>
      </c>
      <c r="E870" s="157" t="s">
        <v>19</v>
      </c>
      <c r="F870" s="158" t="s">
        <v>2598</v>
      </c>
      <c r="H870" s="159">
        <v>48.314</v>
      </c>
      <c r="I870" s="160"/>
      <c r="L870" s="156"/>
      <c r="M870" s="161"/>
      <c r="T870" s="162"/>
      <c r="AT870" s="157" t="s">
        <v>179</v>
      </c>
      <c r="AU870" s="157" t="s">
        <v>90</v>
      </c>
      <c r="AV870" s="13" t="s">
        <v>90</v>
      </c>
      <c r="AW870" s="13" t="s">
        <v>35</v>
      </c>
      <c r="AX870" s="13" t="s">
        <v>74</v>
      </c>
      <c r="AY870" s="157" t="s">
        <v>167</v>
      </c>
    </row>
    <row r="871" spans="2:51" s="14" customFormat="1" ht="11.25">
      <c r="B871" s="163"/>
      <c r="D871" s="150" t="s">
        <v>179</v>
      </c>
      <c r="E871" s="164" t="s">
        <v>19</v>
      </c>
      <c r="F871" s="165" t="s">
        <v>200</v>
      </c>
      <c r="H871" s="166">
        <v>169.238</v>
      </c>
      <c r="I871" s="167"/>
      <c r="L871" s="163"/>
      <c r="M871" s="168"/>
      <c r="T871" s="169"/>
      <c r="AT871" s="164" t="s">
        <v>179</v>
      </c>
      <c r="AU871" s="164" t="s">
        <v>90</v>
      </c>
      <c r="AV871" s="14" t="s">
        <v>175</v>
      </c>
      <c r="AW871" s="14" t="s">
        <v>35</v>
      </c>
      <c r="AX871" s="14" t="s">
        <v>82</v>
      </c>
      <c r="AY871" s="164" t="s">
        <v>167</v>
      </c>
    </row>
    <row r="872" spans="2:65" s="1" customFormat="1" ht="16.5" customHeight="1">
      <c r="B872" s="33"/>
      <c r="C872" s="180" t="s">
        <v>1060</v>
      </c>
      <c r="D872" s="180" t="s">
        <v>587</v>
      </c>
      <c r="E872" s="181" t="s">
        <v>2599</v>
      </c>
      <c r="F872" s="182" t="s">
        <v>2600</v>
      </c>
      <c r="G872" s="183" t="s">
        <v>173</v>
      </c>
      <c r="H872" s="184">
        <v>177.7</v>
      </c>
      <c r="I872" s="185"/>
      <c r="J872" s="186">
        <f>ROUND(I872*H872,2)</f>
        <v>0</v>
      </c>
      <c r="K872" s="182" t="s">
        <v>19</v>
      </c>
      <c r="L872" s="187"/>
      <c r="M872" s="188" t="s">
        <v>19</v>
      </c>
      <c r="N872" s="189" t="s">
        <v>46</v>
      </c>
      <c r="P872" s="141">
        <f>O872*H872</f>
        <v>0</v>
      </c>
      <c r="Q872" s="141">
        <v>0.018</v>
      </c>
      <c r="R872" s="141">
        <f>Q872*H872</f>
        <v>3.1985999999999994</v>
      </c>
      <c r="S872" s="141">
        <v>0</v>
      </c>
      <c r="T872" s="142">
        <f>S872*H872</f>
        <v>0</v>
      </c>
      <c r="AR872" s="143" t="s">
        <v>235</v>
      </c>
      <c r="AT872" s="143" t="s">
        <v>587</v>
      </c>
      <c r="AU872" s="143" t="s">
        <v>90</v>
      </c>
      <c r="AY872" s="18" t="s">
        <v>167</v>
      </c>
      <c r="BE872" s="144">
        <f>IF(N872="základní",J872,0)</f>
        <v>0</v>
      </c>
      <c r="BF872" s="144">
        <f>IF(N872="snížená",J872,0)</f>
        <v>0</v>
      </c>
      <c r="BG872" s="144">
        <f>IF(N872="zákl. přenesená",J872,0)</f>
        <v>0</v>
      </c>
      <c r="BH872" s="144">
        <f>IF(N872="sníž. přenesená",J872,0)</f>
        <v>0</v>
      </c>
      <c r="BI872" s="144">
        <f>IF(N872="nulová",J872,0)</f>
        <v>0</v>
      </c>
      <c r="BJ872" s="18" t="s">
        <v>90</v>
      </c>
      <c r="BK872" s="144">
        <f>ROUND(I872*H872,2)</f>
        <v>0</v>
      </c>
      <c r="BL872" s="18" t="s">
        <v>175</v>
      </c>
      <c r="BM872" s="143" t="s">
        <v>2601</v>
      </c>
    </row>
    <row r="873" spans="2:51" s="13" customFormat="1" ht="11.25">
      <c r="B873" s="156"/>
      <c r="D873" s="150" t="s">
        <v>179</v>
      </c>
      <c r="F873" s="158" t="s">
        <v>2602</v>
      </c>
      <c r="H873" s="159">
        <v>177.7</v>
      </c>
      <c r="I873" s="160"/>
      <c r="L873" s="156"/>
      <c r="M873" s="161"/>
      <c r="T873" s="162"/>
      <c r="AT873" s="157" t="s">
        <v>179</v>
      </c>
      <c r="AU873" s="157" t="s">
        <v>90</v>
      </c>
      <c r="AV873" s="13" t="s">
        <v>90</v>
      </c>
      <c r="AW873" s="13" t="s">
        <v>4</v>
      </c>
      <c r="AX873" s="13" t="s">
        <v>82</v>
      </c>
      <c r="AY873" s="157" t="s">
        <v>167</v>
      </c>
    </row>
    <row r="874" spans="2:65" s="1" customFormat="1" ht="37.9" customHeight="1">
      <c r="B874" s="33"/>
      <c r="C874" s="132" t="s">
        <v>1070</v>
      </c>
      <c r="D874" s="132" t="s">
        <v>170</v>
      </c>
      <c r="E874" s="133" t="s">
        <v>2603</v>
      </c>
      <c r="F874" s="134" t="s">
        <v>2604</v>
      </c>
      <c r="G874" s="135" t="s">
        <v>173</v>
      </c>
      <c r="H874" s="136">
        <v>7.2</v>
      </c>
      <c r="I874" s="137"/>
      <c r="J874" s="138">
        <f>ROUND(I874*H874,2)</f>
        <v>0</v>
      </c>
      <c r="K874" s="134" t="s">
        <v>174</v>
      </c>
      <c r="L874" s="33"/>
      <c r="M874" s="139" t="s">
        <v>19</v>
      </c>
      <c r="N874" s="140" t="s">
        <v>46</v>
      </c>
      <c r="P874" s="141">
        <f>O874*H874</f>
        <v>0</v>
      </c>
      <c r="Q874" s="141">
        <v>0.01135</v>
      </c>
      <c r="R874" s="141">
        <f>Q874*H874</f>
        <v>0.08172</v>
      </c>
      <c r="S874" s="141">
        <v>0</v>
      </c>
      <c r="T874" s="142">
        <f>S874*H874</f>
        <v>0</v>
      </c>
      <c r="AR874" s="143" t="s">
        <v>175</v>
      </c>
      <c r="AT874" s="143" t="s">
        <v>170</v>
      </c>
      <c r="AU874" s="143" t="s">
        <v>90</v>
      </c>
      <c r="AY874" s="18" t="s">
        <v>167</v>
      </c>
      <c r="BE874" s="144">
        <f>IF(N874="základní",J874,0)</f>
        <v>0</v>
      </c>
      <c r="BF874" s="144">
        <f>IF(N874="snížená",J874,0)</f>
        <v>0</v>
      </c>
      <c r="BG874" s="144">
        <f>IF(N874="zákl. přenesená",J874,0)</f>
        <v>0</v>
      </c>
      <c r="BH874" s="144">
        <f>IF(N874="sníž. přenesená",J874,0)</f>
        <v>0</v>
      </c>
      <c r="BI874" s="144">
        <f>IF(N874="nulová",J874,0)</f>
        <v>0</v>
      </c>
      <c r="BJ874" s="18" t="s">
        <v>90</v>
      </c>
      <c r="BK874" s="144">
        <f>ROUND(I874*H874,2)</f>
        <v>0</v>
      </c>
      <c r="BL874" s="18" t="s">
        <v>175</v>
      </c>
      <c r="BM874" s="143" t="s">
        <v>2605</v>
      </c>
    </row>
    <row r="875" spans="2:47" s="1" customFormat="1" ht="11.25">
      <c r="B875" s="33"/>
      <c r="D875" s="145" t="s">
        <v>177</v>
      </c>
      <c r="F875" s="146" t="s">
        <v>2606</v>
      </c>
      <c r="I875" s="147"/>
      <c r="L875" s="33"/>
      <c r="M875" s="148"/>
      <c r="T875" s="54"/>
      <c r="AT875" s="18" t="s">
        <v>177</v>
      </c>
      <c r="AU875" s="18" t="s">
        <v>90</v>
      </c>
    </row>
    <row r="876" spans="2:51" s="12" customFormat="1" ht="11.25">
      <c r="B876" s="149"/>
      <c r="D876" s="150" t="s">
        <v>179</v>
      </c>
      <c r="E876" s="151" t="s">
        <v>19</v>
      </c>
      <c r="F876" s="152" t="s">
        <v>2577</v>
      </c>
      <c r="H876" s="151" t="s">
        <v>19</v>
      </c>
      <c r="I876" s="153"/>
      <c r="L876" s="149"/>
      <c r="M876" s="154"/>
      <c r="T876" s="155"/>
      <c r="AT876" s="151" t="s">
        <v>179</v>
      </c>
      <c r="AU876" s="151" t="s">
        <v>90</v>
      </c>
      <c r="AV876" s="12" t="s">
        <v>82</v>
      </c>
      <c r="AW876" s="12" t="s">
        <v>35</v>
      </c>
      <c r="AX876" s="12" t="s">
        <v>74</v>
      </c>
      <c r="AY876" s="151" t="s">
        <v>167</v>
      </c>
    </row>
    <row r="877" spans="2:51" s="13" customFormat="1" ht="11.25">
      <c r="B877" s="156"/>
      <c r="D877" s="150" t="s">
        <v>179</v>
      </c>
      <c r="E877" s="157" t="s">
        <v>19</v>
      </c>
      <c r="F877" s="158" t="s">
        <v>2578</v>
      </c>
      <c r="H877" s="159">
        <v>7.2</v>
      </c>
      <c r="I877" s="160"/>
      <c r="L877" s="156"/>
      <c r="M877" s="161"/>
      <c r="T877" s="162"/>
      <c r="AT877" s="157" t="s">
        <v>179</v>
      </c>
      <c r="AU877" s="157" t="s">
        <v>90</v>
      </c>
      <c r="AV877" s="13" t="s">
        <v>90</v>
      </c>
      <c r="AW877" s="13" t="s">
        <v>35</v>
      </c>
      <c r="AX877" s="13" t="s">
        <v>74</v>
      </c>
      <c r="AY877" s="157" t="s">
        <v>167</v>
      </c>
    </row>
    <row r="878" spans="2:51" s="14" customFormat="1" ht="11.25">
      <c r="B878" s="163"/>
      <c r="D878" s="150" t="s">
        <v>179</v>
      </c>
      <c r="E878" s="164" t="s">
        <v>19</v>
      </c>
      <c r="F878" s="165" t="s">
        <v>200</v>
      </c>
      <c r="H878" s="166">
        <v>7.2</v>
      </c>
      <c r="I878" s="167"/>
      <c r="L878" s="163"/>
      <c r="M878" s="168"/>
      <c r="T878" s="169"/>
      <c r="AT878" s="164" t="s">
        <v>179</v>
      </c>
      <c r="AU878" s="164" t="s">
        <v>90</v>
      </c>
      <c r="AV878" s="14" t="s">
        <v>175</v>
      </c>
      <c r="AW878" s="14" t="s">
        <v>35</v>
      </c>
      <c r="AX878" s="14" t="s">
        <v>82</v>
      </c>
      <c r="AY878" s="164" t="s">
        <v>167</v>
      </c>
    </row>
    <row r="879" spans="2:65" s="1" customFormat="1" ht="16.5" customHeight="1">
      <c r="B879" s="33"/>
      <c r="C879" s="180" t="s">
        <v>1075</v>
      </c>
      <c r="D879" s="180" t="s">
        <v>587</v>
      </c>
      <c r="E879" s="181" t="s">
        <v>2607</v>
      </c>
      <c r="F879" s="182" t="s">
        <v>2608</v>
      </c>
      <c r="G879" s="183" t="s">
        <v>173</v>
      </c>
      <c r="H879" s="184">
        <v>7.56</v>
      </c>
      <c r="I879" s="185"/>
      <c r="J879" s="186">
        <f>ROUND(I879*H879,2)</f>
        <v>0</v>
      </c>
      <c r="K879" s="182" t="s">
        <v>174</v>
      </c>
      <c r="L879" s="187"/>
      <c r="M879" s="188" t="s">
        <v>19</v>
      </c>
      <c r="N879" s="189" t="s">
        <v>46</v>
      </c>
      <c r="P879" s="141">
        <f>O879*H879</f>
        <v>0</v>
      </c>
      <c r="Q879" s="141">
        <v>0.006</v>
      </c>
      <c r="R879" s="141">
        <f>Q879*H879</f>
        <v>0.04536</v>
      </c>
      <c r="S879" s="141">
        <v>0</v>
      </c>
      <c r="T879" s="142">
        <f>S879*H879</f>
        <v>0</v>
      </c>
      <c r="AR879" s="143" t="s">
        <v>235</v>
      </c>
      <c r="AT879" s="143" t="s">
        <v>587</v>
      </c>
      <c r="AU879" s="143" t="s">
        <v>90</v>
      </c>
      <c r="AY879" s="18" t="s">
        <v>167</v>
      </c>
      <c r="BE879" s="144">
        <f>IF(N879="základní",J879,0)</f>
        <v>0</v>
      </c>
      <c r="BF879" s="144">
        <f>IF(N879="snížená",J879,0)</f>
        <v>0</v>
      </c>
      <c r="BG879" s="144">
        <f>IF(N879="zákl. přenesená",J879,0)</f>
        <v>0</v>
      </c>
      <c r="BH879" s="144">
        <f>IF(N879="sníž. přenesená",J879,0)</f>
        <v>0</v>
      </c>
      <c r="BI879" s="144">
        <f>IF(N879="nulová",J879,0)</f>
        <v>0</v>
      </c>
      <c r="BJ879" s="18" t="s">
        <v>90</v>
      </c>
      <c r="BK879" s="144">
        <f>ROUND(I879*H879,2)</f>
        <v>0</v>
      </c>
      <c r="BL879" s="18" t="s">
        <v>175</v>
      </c>
      <c r="BM879" s="143" t="s">
        <v>2609</v>
      </c>
    </row>
    <row r="880" spans="2:51" s="13" customFormat="1" ht="11.25">
      <c r="B880" s="156"/>
      <c r="D880" s="150" t="s">
        <v>179</v>
      </c>
      <c r="F880" s="158" t="s">
        <v>2610</v>
      </c>
      <c r="H880" s="159">
        <v>7.56</v>
      </c>
      <c r="I880" s="160"/>
      <c r="L880" s="156"/>
      <c r="M880" s="161"/>
      <c r="T880" s="162"/>
      <c r="AT880" s="157" t="s">
        <v>179</v>
      </c>
      <c r="AU880" s="157" t="s">
        <v>90</v>
      </c>
      <c r="AV880" s="13" t="s">
        <v>90</v>
      </c>
      <c r="AW880" s="13" t="s">
        <v>4</v>
      </c>
      <c r="AX880" s="13" t="s">
        <v>82</v>
      </c>
      <c r="AY880" s="157" t="s">
        <v>167</v>
      </c>
    </row>
    <row r="881" spans="2:65" s="1" customFormat="1" ht="24.2" customHeight="1">
      <c r="B881" s="33"/>
      <c r="C881" s="132" t="s">
        <v>1080</v>
      </c>
      <c r="D881" s="132" t="s">
        <v>170</v>
      </c>
      <c r="E881" s="133" t="s">
        <v>592</v>
      </c>
      <c r="F881" s="134" t="s">
        <v>593</v>
      </c>
      <c r="G881" s="135" t="s">
        <v>173</v>
      </c>
      <c r="H881" s="136">
        <v>186.147</v>
      </c>
      <c r="I881" s="137"/>
      <c r="J881" s="138">
        <f>ROUND(I881*H881,2)</f>
        <v>0</v>
      </c>
      <c r="K881" s="134" t="s">
        <v>174</v>
      </c>
      <c r="L881" s="33"/>
      <c r="M881" s="139" t="s">
        <v>19</v>
      </c>
      <c r="N881" s="140" t="s">
        <v>46</v>
      </c>
      <c r="P881" s="141">
        <f>O881*H881</f>
        <v>0</v>
      </c>
      <c r="Q881" s="141">
        <v>8E-05</v>
      </c>
      <c r="R881" s="141">
        <f>Q881*H881</f>
        <v>0.01489176</v>
      </c>
      <c r="S881" s="141">
        <v>0</v>
      </c>
      <c r="T881" s="142">
        <f>S881*H881</f>
        <v>0</v>
      </c>
      <c r="AR881" s="143" t="s">
        <v>175</v>
      </c>
      <c r="AT881" s="143" t="s">
        <v>170</v>
      </c>
      <c r="AU881" s="143" t="s">
        <v>90</v>
      </c>
      <c r="AY881" s="18" t="s">
        <v>167</v>
      </c>
      <c r="BE881" s="144">
        <f>IF(N881="základní",J881,0)</f>
        <v>0</v>
      </c>
      <c r="BF881" s="144">
        <f>IF(N881="snížená",J881,0)</f>
        <v>0</v>
      </c>
      <c r="BG881" s="144">
        <f>IF(N881="zákl. přenesená",J881,0)</f>
        <v>0</v>
      </c>
      <c r="BH881" s="144">
        <f>IF(N881="sníž. přenesená",J881,0)</f>
        <v>0</v>
      </c>
      <c r="BI881" s="144">
        <f>IF(N881="nulová",J881,0)</f>
        <v>0</v>
      </c>
      <c r="BJ881" s="18" t="s">
        <v>90</v>
      </c>
      <c r="BK881" s="144">
        <f>ROUND(I881*H881,2)</f>
        <v>0</v>
      </c>
      <c r="BL881" s="18" t="s">
        <v>175</v>
      </c>
      <c r="BM881" s="143" t="s">
        <v>2611</v>
      </c>
    </row>
    <row r="882" spans="2:47" s="1" customFormat="1" ht="11.25">
      <c r="B882" s="33"/>
      <c r="D882" s="145" t="s">
        <v>177</v>
      </c>
      <c r="F882" s="146" t="s">
        <v>595</v>
      </c>
      <c r="I882" s="147"/>
      <c r="L882" s="33"/>
      <c r="M882" s="148"/>
      <c r="T882" s="54"/>
      <c r="AT882" s="18" t="s">
        <v>177</v>
      </c>
      <c r="AU882" s="18" t="s">
        <v>90</v>
      </c>
    </row>
    <row r="883" spans="2:51" s="13" customFormat="1" ht="11.25">
      <c r="B883" s="156"/>
      <c r="D883" s="150" t="s">
        <v>179</v>
      </c>
      <c r="E883" s="157" t="s">
        <v>19</v>
      </c>
      <c r="F883" s="158" t="s">
        <v>2612</v>
      </c>
      <c r="H883" s="159">
        <v>186.147</v>
      </c>
      <c r="I883" s="160"/>
      <c r="L883" s="156"/>
      <c r="M883" s="161"/>
      <c r="T883" s="162"/>
      <c r="AT883" s="157" t="s">
        <v>179</v>
      </c>
      <c r="AU883" s="157" t="s">
        <v>90</v>
      </c>
      <c r="AV883" s="13" t="s">
        <v>90</v>
      </c>
      <c r="AW883" s="13" t="s">
        <v>35</v>
      </c>
      <c r="AX883" s="13" t="s">
        <v>74</v>
      </c>
      <c r="AY883" s="157" t="s">
        <v>167</v>
      </c>
    </row>
    <row r="884" spans="2:51" s="14" customFormat="1" ht="11.25">
      <c r="B884" s="163"/>
      <c r="D884" s="150" t="s">
        <v>179</v>
      </c>
      <c r="E884" s="164" t="s">
        <v>19</v>
      </c>
      <c r="F884" s="165" t="s">
        <v>200</v>
      </c>
      <c r="H884" s="166">
        <v>186.147</v>
      </c>
      <c r="I884" s="167"/>
      <c r="L884" s="163"/>
      <c r="M884" s="168"/>
      <c r="T884" s="169"/>
      <c r="AT884" s="164" t="s">
        <v>179</v>
      </c>
      <c r="AU884" s="164" t="s">
        <v>90</v>
      </c>
      <c r="AV884" s="14" t="s">
        <v>175</v>
      </c>
      <c r="AW884" s="14" t="s">
        <v>35</v>
      </c>
      <c r="AX884" s="14" t="s">
        <v>82</v>
      </c>
      <c r="AY884" s="164" t="s">
        <v>167</v>
      </c>
    </row>
    <row r="885" spans="2:65" s="1" customFormat="1" ht="16.5" customHeight="1">
      <c r="B885" s="33"/>
      <c r="C885" s="132" t="s">
        <v>1085</v>
      </c>
      <c r="D885" s="132" t="s">
        <v>170</v>
      </c>
      <c r="E885" s="133" t="s">
        <v>596</v>
      </c>
      <c r="F885" s="134" t="s">
        <v>597</v>
      </c>
      <c r="G885" s="135" t="s">
        <v>368</v>
      </c>
      <c r="H885" s="136">
        <v>22.4</v>
      </c>
      <c r="I885" s="137"/>
      <c r="J885" s="138">
        <f>ROUND(I885*H885,2)</f>
        <v>0</v>
      </c>
      <c r="K885" s="134" t="s">
        <v>174</v>
      </c>
      <c r="L885" s="33"/>
      <c r="M885" s="139" t="s">
        <v>19</v>
      </c>
      <c r="N885" s="140" t="s">
        <v>46</v>
      </c>
      <c r="P885" s="141">
        <f>O885*H885</f>
        <v>0</v>
      </c>
      <c r="Q885" s="141">
        <v>3E-05</v>
      </c>
      <c r="R885" s="141">
        <f>Q885*H885</f>
        <v>0.000672</v>
      </c>
      <c r="S885" s="141">
        <v>0</v>
      </c>
      <c r="T885" s="142">
        <f>S885*H885</f>
        <v>0</v>
      </c>
      <c r="AR885" s="143" t="s">
        <v>175</v>
      </c>
      <c r="AT885" s="143" t="s">
        <v>170</v>
      </c>
      <c r="AU885" s="143" t="s">
        <v>90</v>
      </c>
      <c r="AY885" s="18" t="s">
        <v>167</v>
      </c>
      <c r="BE885" s="144">
        <f>IF(N885="základní",J885,0)</f>
        <v>0</v>
      </c>
      <c r="BF885" s="144">
        <f>IF(N885="snížená",J885,0)</f>
        <v>0</v>
      </c>
      <c r="BG885" s="144">
        <f>IF(N885="zákl. přenesená",J885,0)</f>
        <v>0</v>
      </c>
      <c r="BH885" s="144">
        <f>IF(N885="sníž. přenesená",J885,0)</f>
        <v>0</v>
      </c>
      <c r="BI885" s="144">
        <f>IF(N885="nulová",J885,0)</f>
        <v>0</v>
      </c>
      <c r="BJ885" s="18" t="s">
        <v>90</v>
      </c>
      <c r="BK885" s="144">
        <f>ROUND(I885*H885,2)</f>
        <v>0</v>
      </c>
      <c r="BL885" s="18" t="s">
        <v>175</v>
      </c>
      <c r="BM885" s="143" t="s">
        <v>2613</v>
      </c>
    </row>
    <row r="886" spans="2:47" s="1" customFormat="1" ht="11.25">
      <c r="B886" s="33"/>
      <c r="D886" s="145" t="s">
        <v>177</v>
      </c>
      <c r="F886" s="146" t="s">
        <v>599</v>
      </c>
      <c r="I886" s="147"/>
      <c r="L886" s="33"/>
      <c r="M886" s="148"/>
      <c r="T886" s="54"/>
      <c r="AT886" s="18" t="s">
        <v>177</v>
      </c>
      <c r="AU886" s="18" t="s">
        <v>90</v>
      </c>
    </row>
    <row r="887" spans="2:51" s="12" customFormat="1" ht="11.25">
      <c r="B887" s="149"/>
      <c r="D887" s="150" t="s">
        <v>179</v>
      </c>
      <c r="E887" s="151" t="s">
        <v>19</v>
      </c>
      <c r="F887" s="152" t="s">
        <v>2574</v>
      </c>
      <c r="H887" s="151" t="s">
        <v>19</v>
      </c>
      <c r="I887" s="153"/>
      <c r="L887" s="149"/>
      <c r="M887" s="154"/>
      <c r="T887" s="155"/>
      <c r="AT887" s="151" t="s">
        <v>179</v>
      </c>
      <c r="AU887" s="151" t="s">
        <v>90</v>
      </c>
      <c r="AV887" s="12" t="s">
        <v>82</v>
      </c>
      <c r="AW887" s="12" t="s">
        <v>35</v>
      </c>
      <c r="AX887" s="12" t="s">
        <v>74</v>
      </c>
      <c r="AY887" s="151" t="s">
        <v>167</v>
      </c>
    </row>
    <row r="888" spans="2:51" s="13" customFormat="1" ht="11.25">
      <c r="B888" s="156"/>
      <c r="D888" s="150" t="s">
        <v>179</v>
      </c>
      <c r="E888" s="157" t="s">
        <v>19</v>
      </c>
      <c r="F888" s="158" t="s">
        <v>2614</v>
      </c>
      <c r="H888" s="159">
        <v>12.6</v>
      </c>
      <c r="I888" s="160"/>
      <c r="L888" s="156"/>
      <c r="M888" s="161"/>
      <c r="T888" s="162"/>
      <c r="AT888" s="157" t="s">
        <v>179</v>
      </c>
      <c r="AU888" s="157" t="s">
        <v>90</v>
      </c>
      <c r="AV888" s="13" t="s">
        <v>90</v>
      </c>
      <c r="AW888" s="13" t="s">
        <v>35</v>
      </c>
      <c r="AX888" s="13" t="s">
        <v>74</v>
      </c>
      <c r="AY888" s="157" t="s">
        <v>167</v>
      </c>
    </row>
    <row r="889" spans="2:51" s="12" customFormat="1" ht="11.25">
      <c r="B889" s="149"/>
      <c r="D889" s="150" t="s">
        <v>179</v>
      </c>
      <c r="E889" s="151" t="s">
        <v>19</v>
      </c>
      <c r="F889" s="152" t="s">
        <v>2575</v>
      </c>
      <c r="H889" s="151" t="s">
        <v>19</v>
      </c>
      <c r="I889" s="153"/>
      <c r="L889" s="149"/>
      <c r="M889" s="154"/>
      <c r="T889" s="155"/>
      <c r="AT889" s="151" t="s">
        <v>179</v>
      </c>
      <c r="AU889" s="151" t="s">
        <v>90</v>
      </c>
      <c r="AV889" s="12" t="s">
        <v>82</v>
      </c>
      <c r="AW889" s="12" t="s">
        <v>35</v>
      </c>
      <c r="AX889" s="12" t="s">
        <v>74</v>
      </c>
      <c r="AY889" s="151" t="s">
        <v>167</v>
      </c>
    </row>
    <row r="890" spans="2:51" s="13" customFormat="1" ht="11.25">
      <c r="B890" s="156"/>
      <c r="D890" s="150" t="s">
        <v>179</v>
      </c>
      <c r="E890" s="157" t="s">
        <v>19</v>
      </c>
      <c r="F890" s="158" t="s">
        <v>2615</v>
      </c>
      <c r="H890" s="159">
        <v>9.8</v>
      </c>
      <c r="I890" s="160"/>
      <c r="L890" s="156"/>
      <c r="M890" s="161"/>
      <c r="T890" s="162"/>
      <c r="AT890" s="157" t="s">
        <v>179</v>
      </c>
      <c r="AU890" s="157" t="s">
        <v>90</v>
      </c>
      <c r="AV890" s="13" t="s">
        <v>90</v>
      </c>
      <c r="AW890" s="13" t="s">
        <v>35</v>
      </c>
      <c r="AX890" s="13" t="s">
        <v>74</v>
      </c>
      <c r="AY890" s="157" t="s">
        <v>167</v>
      </c>
    </row>
    <row r="891" spans="2:51" s="14" customFormat="1" ht="11.25">
      <c r="B891" s="163"/>
      <c r="D891" s="150" t="s">
        <v>179</v>
      </c>
      <c r="E891" s="164" t="s">
        <v>19</v>
      </c>
      <c r="F891" s="165" t="s">
        <v>200</v>
      </c>
      <c r="H891" s="166">
        <v>22.4</v>
      </c>
      <c r="I891" s="167"/>
      <c r="L891" s="163"/>
      <c r="M891" s="168"/>
      <c r="T891" s="169"/>
      <c r="AT891" s="164" t="s">
        <v>179</v>
      </c>
      <c r="AU891" s="164" t="s">
        <v>90</v>
      </c>
      <c r="AV891" s="14" t="s">
        <v>175</v>
      </c>
      <c r="AW891" s="14" t="s">
        <v>35</v>
      </c>
      <c r="AX891" s="14" t="s">
        <v>82</v>
      </c>
      <c r="AY891" s="164" t="s">
        <v>167</v>
      </c>
    </row>
    <row r="892" spans="2:65" s="1" customFormat="1" ht="24.2" customHeight="1">
      <c r="B892" s="33"/>
      <c r="C892" s="180" t="s">
        <v>1098</v>
      </c>
      <c r="D892" s="180" t="s">
        <v>587</v>
      </c>
      <c r="E892" s="181" t="s">
        <v>2616</v>
      </c>
      <c r="F892" s="182" t="s">
        <v>2617</v>
      </c>
      <c r="G892" s="183" t="s">
        <v>368</v>
      </c>
      <c r="H892" s="184">
        <v>23.52</v>
      </c>
      <c r="I892" s="185"/>
      <c r="J892" s="186">
        <f>ROUND(I892*H892,2)</f>
        <v>0</v>
      </c>
      <c r="K892" s="182" t="s">
        <v>19</v>
      </c>
      <c r="L892" s="187"/>
      <c r="M892" s="188" t="s">
        <v>19</v>
      </c>
      <c r="N892" s="189" t="s">
        <v>46</v>
      </c>
      <c r="P892" s="141">
        <f>O892*H892</f>
        <v>0</v>
      </c>
      <c r="Q892" s="141">
        <v>0.00022</v>
      </c>
      <c r="R892" s="141">
        <f>Q892*H892</f>
        <v>0.0051744</v>
      </c>
      <c r="S892" s="141">
        <v>0</v>
      </c>
      <c r="T892" s="142">
        <f>S892*H892</f>
        <v>0</v>
      </c>
      <c r="AR892" s="143" t="s">
        <v>235</v>
      </c>
      <c r="AT892" s="143" t="s">
        <v>587</v>
      </c>
      <c r="AU892" s="143" t="s">
        <v>90</v>
      </c>
      <c r="AY892" s="18" t="s">
        <v>167</v>
      </c>
      <c r="BE892" s="144">
        <f>IF(N892="základní",J892,0)</f>
        <v>0</v>
      </c>
      <c r="BF892" s="144">
        <f>IF(N892="snížená",J892,0)</f>
        <v>0</v>
      </c>
      <c r="BG892" s="144">
        <f>IF(N892="zákl. přenesená",J892,0)</f>
        <v>0</v>
      </c>
      <c r="BH892" s="144">
        <f>IF(N892="sníž. přenesená",J892,0)</f>
        <v>0</v>
      </c>
      <c r="BI892" s="144">
        <f>IF(N892="nulová",J892,0)</f>
        <v>0</v>
      </c>
      <c r="BJ892" s="18" t="s">
        <v>90</v>
      </c>
      <c r="BK892" s="144">
        <f>ROUND(I892*H892,2)</f>
        <v>0</v>
      </c>
      <c r="BL892" s="18" t="s">
        <v>175</v>
      </c>
      <c r="BM892" s="143" t="s">
        <v>2618</v>
      </c>
    </row>
    <row r="893" spans="2:51" s="13" customFormat="1" ht="11.25">
      <c r="B893" s="156"/>
      <c r="D893" s="150" t="s">
        <v>179</v>
      </c>
      <c r="F893" s="158" t="s">
        <v>2619</v>
      </c>
      <c r="H893" s="159">
        <v>23.52</v>
      </c>
      <c r="I893" s="160"/>
      <c r="L893" s="156"/>
      <c r="M893" s="161"/>
      <c r="T893" s="162"/>
      <c r="AT893" s="157" t="s">
        <v>179</v>
      </c>
      <c r="AU893" s="157" t="s">
        <v>90</v>
      </c>
      <c r="AV893" s="13" t="s">
        <v>90</v>
      </c>
      <c r="AW893" s="13" t="s">
        <v>4</v>
      </c>
      <c r="AX893" s="13" t="s">
        <v>82</v>
      </c>
      <c r="AY893" s="157" t="s">
        <v>167</v>
      </c>
    </row>
    <row r="894" spans="2:65" s="1" customFormat="1" ht="16.5" customHeight="1">
      <c r="B894" s="33"/>
      <c r="C894" s="132" t="s">
        <v>1106</v>
      </c>
      <c r="D894" s="132" t="s">
        <v>170</v>
      </c>
      <c r="E894" s="133" t="s">
        <v>606</v>
      </c>
      <c r="F894" s="134" t="s">
        <v>607</v>
      </c>
      <c r="G894" s="135" t="s">
        <v>368</v>
      </c>
      <c r="H894" s="136">
        <v>30.3</v>
      </c>
      <c r="I894" s="137"/>
      <c r="J894" s="138">
        <f>ROUND(I894*H894,2)</f>
        <v>0</v>
      </c>
      <c r="K894" s="134" t="s">
        <v>174</v>
      </c>
      <c r="L894" s="33"/>
      <c r="M894" s="139" t="s">
        <v>19</v>
      </c>
      <c r="N894" s="140" t="s">
        <v>46</v>
      </c>
      <c r="P894" s="141">
        <f>O894*H894</f>
        <v>0</v>
      </c>
      <c r="Q894" s="141">
        <v>0</v>
      </c>
      <c r="R894" s="141">
        <f>Q894*H894</f>
        <v>0</v>
      </c>
      <c r="S894" s="141">
        <v>0</v>
      </c>
      <c r="T894" s="142">
        <f>S894*H894</f>
        <v>0</v>
      </c>
      <c r="AR894" s="143" t="s">
        <v>175</v>
      </c>
      <c r="AT894" s="143" t="s">
        <v>170</v>
      </c>
      <c r="AU894" s="143" t="s">
        <v>90</v>
      </c>
      <c r="AY894" s="18" t="s">
        <v>167</v>
      </c>
      <c r="BE894" s="144">
        <f>IF(N894="základní",J894,0)</f>
        <v>0</v>
      </c>
      <c r="BF894" s="144">
        <f>IF(N894="snížená",J894,0)</f>
        <v>0</v>
      </c>
      <c r="BG894" s="144">
        <f>IF(N894="zákl. přenesená",J894,0)</f>
        <v>0</v>
      </c>
      <c r="BH894" s="144">
        <f>IF(N894="sníž. přenesená",J894,0)</f>
        <v>0</v>
      </c>
      <c r="BI894" s="144">
        <f>IF(N894="nulová",J894,0)</f>
        <v>0</v>
      </c>
      <c r="BJ894" s="18" t="s">
        <v>90</v>
      </c>
      <c r="BK894" s="144">
        <f>ROUND(I894*H894,2)</f>
        <v>0</v>
      </c>
      <c r="BL894" s="18" t="s">
        <v>175</v>
      </c>
      <c r="BM894" s="143" t="s">
        <v>2620</v>
      </c>
    </row>
    <row r="895" spans="2:47" s="1" customFormat="1" ht="11.25">
      <c r="B895" s="33"/>
      <c r="D895" s="145" t="s">
        <v>177</v>
      </c>
      <c r="F895" s="146" t="s">
        <v>609</v>
      </c>
      <c r="I895" s="147"/>
      <c r="L895" s="33"/>
      <c r="M895" s="148"/>
      <c r="T895" s="54"/>
      <c r="AT895" s="18" t="s">
        <v>177</v>
      </c>
      <c r="AU895" s="18" t="s">
        <v>90</v>
      </c>
    </row>
    <row r="896" spans="2:51" s="12" customFormat="1" ht="11.25">
      <c r="B896" s="149"/>
      <c r="D896" s="150" t="s">
        <v>179</v>
      </c>
      <c r="E896" s="151" t="s">
        <v>19</v>
      </c>
      <c r="F896" s="152" t="s">
        <v>2621</v>
      </c>
      <c r="H896" s="151" t="s">
        <v>19</v>
      </c>
      <c r="I896" s="153"/>
      <c r="L896" s="149"/>
      <c r="M896" s="154"/>
      <c r="T896" s="155"/>
      <c r="AT896" s="151" t="s">
        <v>179</v>
      </c>
      <c r="AU896" s="151" t="s">
        <v>90</v>
      </c>
      <c r="AV896" s="12" t="s">
        <v>82</v>
      </c>
      <c r="AW896" s="12" t="s">
        <v>35</v>
      </c>
      <c r="AX896" s="12" t="s">
        <v>74</v>
      </c>
      <c r="AY896" s="151" t="s">
        <v>167</v>
      </c>
    </row>
    <row r="897" spans="2:51" s="13" customFormat="1" ht="11.25">
      <c r="B897" s="156"/>
      <c r="D897" s="150" t="s">
        <v>179</v>
      </c>
      <c r="E897" s="157" t="s">
        <v>19</v>
      </c>
      <c r="F897" s="158" t="s">
        <v>2622</v>
      </c>
      <c r="H897" s="159">
        <v>20.44</v>
      </c>
      <c r="I897" s="160"/>
      <c r="L897" s="156"/>
      <c r="M897" s="161"/>
      <c r="T897" s="162"/>
      <c r="AT897" s="157" t="s">
        <v>179</v>
      </c>
      <c r="AU897" s="157" t="s">
        <v>90</v>
      </c>
      <c r="AV897" s="13" t="s">
        <v>90</v>
      </c>
      <c r="AW897" s="13" t="s">
        <v>35</v>
      </c>
      <c r="AX897" s="13" t="s">
        <v>74</v>
      </c>
      <c r="AY897" s="157" t="s">
        <v>167</v>
      </c>
    </row>
    <row r="898" spans="2:51" s="13" customFormat="1" ht="11.25">
      <c r="B898" s="156"/>
      <c r="D898" s="150" t="s">
        <v>179</v>
      </c>
      <c r="E898" s="157" t="s">
        <v>19</v>
      </c>
      <c r="F898" s="158" t="s">
        <v>2623</v>
      </c>
      <c r="H898" s="159">
        <v>9.86</v>
      </c>
      <c r="I898" s="160"/>
      <c r="L898" s="156"/>
      <c r="M898" s="161"/>
      <c r="T898" s="162"/>
      <c r="AT898" s="157" t="s">
        <v>179</v>
      </c>
      <c r="AU898" s="157" t="s">
        <v>90</v>
      </c>
      <c r="AV898" s="13" t="s">
        <v>90</v>
      </c>
      <c r="AW898" s="13" t="s">
        <v>35</v>
      </c>
      <c r="AX898" s="13" t="s">
        <v>74</v>
      </c>
      <c r="AY898" s="157" t="s">
        <v>167</v>
      </c>
    </row>
    <row r="899" spans="2:51" s="14" customFormat="1" ht="11.25">
      <c r="B899" s="163"/>
      <c r="D899" s="150" t="s">
        <v>179</v>
      </c>
      <c r="E899" s="164" t="s">
        <v>19</v>
      </c>
      <c r="F899" s="165" t="s">
        <v>200</v>
      </c>
      <c r="H899" s="166">
        <v>30.3</v>
      </c>
      <c r="I899" s="167"/>
      <c r="L899" s="163"/>
      <c r="M899" s="168"/>
      <c r="T899" s="169"/>
      <c r="AT899" s="164" t="s">
        <v>179</v>
      </c>
      <c r="AU899" s="164" t="s">
        <v>90</v>
      </c>
      <c r="AV899" s="14" t="s">
        <v>175</v>
      </c>
      <c r="AW899" s="14" t="s">
        <v>35</v>
      </c>
      <c r="AX899" s="14" t="s">
        <v>82</v>
      </c>
      <c r="AY899" s="164" t="s">
        <v>167</v>
      </c>
    </row>
    <row r="900" spans="2:65" s="1" customFormat="1" ht="16.5" customHeight="1">
      <c r="B900" s="33"/>
      <c r="C900" s="180" t="s">
        <v>1115</v>
      </c>
      <c r="D900" s="180" t="s">
        <v>587</v>
      </c>
      <c r="E900" s="181" t="s">
        <v>614</v>
      </c>
      <c r="F900" s="182" t="s">
        <v>615</v>
      </c>
      <c r="G900" s="183" t="s">
        <v>368</v>
      </c>
      <c r="H900" s="184">
        <v>31.815</v>
      </c>
      <c r="I900" s="185"/>
      <c r="J900" s="186">
        <f>ROUND(I900*H900,2)</f>
        <v>0</v>
      </c>
      <c r="K900" s="182" t="s">
        <v>19</v>
      </c>
      <c r="L900" s="187"/>
      <c r="M900" s="188" t="s">
        <v>19</v>
      </c>
      <c r="N900" s="189" t="s">
        <v>46</v>
      </c>
      <c r="P900" s="141">
        <f>O900*H900</f>
        <v>0</v>
      </c>
      <c r="Q900" s="141">
        <v>0.0001</v>
      </c>
      <c r="R900" s="141">
        <f>Q900*H900</f>
        <v>0.0031815000000000003</v>
      </c>
      <c r="S900" s="141">
        <v>0</v>
      </c>
      <c r="T900" s="142">
        <f>S900*H900</f>
        <v>0</v>
      </c>
      <c r="AR900" s="143" t="s">
        <v>235</v>
      </c>
      <c r="AT900" s="143" t="s">
        <v>587</v>
      </c>
      <c r="AU900" s="143" t="s">
        <v>90</v>
      </c>
      <c r="AY900" s="18" t="s">
        <v>167</v>
      </c>
      <c r="BE900" s="144">
        <f>IF(N900="základní",J900,0)</f>
        <v>0</v>
      </c>
      <c r="BF900" s="144">
        <f>IF(N900="snížená",J900,0)</f>
        <v>0</v>
      </c>
      <c r="BG900" s="144">
        <f>IF(N900="zákl. přenesená",J900,0)</f>
        <v>0</v>
      </c>
      <c r="BH900" s="144">
        <f>IF(N900="sníž. přenesená",J900,0)</f>
        <v>0</v>
      </c>
      <c r="BI900" s="144">
        <f>IF(N900="nulová",J900,0)</f>
        <v>0</v>
      </c>
      <c r="BJ900" s="18" t="s">
        <v>90</v>
      </c>
      <c r="BK900" s="144">
        <f>ROUND(I900*H900,2)</f>
        <v>0</v>
      </c>
      <c r="BL900" s="18" t="s">
        <v>175</v>
      </c>
      <c r="BM900" s="143" t="s">
        <v>2624</v>
      </c>
    </row>
    <row r="901" spans="2:51" s="13" customFormat="1" ht="11.25">
      <c r="B901" s="156"/>
      <c r="D901" s="150" t="s">
        <v>179</v>
      </c>
      <c r="F901" s="158" t="s">
        <v>2625</v>
      </c>
      <c r="H901" s="159">
        <v>31.815</v>
      </c>
      <c r="I901" s="160"/>
      <c r="L901" s="156"/>
      <c r="M901" s="161"/>
      <c r="T901" s="162"/>
      <c r="AT901" s="157" t="s">
        <v>179</v>
      </c>
      <c r="AU901" s="157" t="s">
        <v>90</v>
      </c>
      <c r="AV901" s="13" t="s">
        <v>90</v>
      </c>
      <c r="AW901" s="13" t="s">
        <v>4</v>
      </c>
      <c r="AX901" s="13" t="s">
        <v>82</v>
      </c>
      <c r="AY901" s="157" t="s">
        <v>167</v>
      </c>
    </row>
    <row r="902" spans="2:65" s="1" customFormat="1" ht="24.2" customHeight="1">
      <c r="B902" s="33"/>
      <c r="C902" s="132" t="s">
        <v>1125</v>
      </c>
      <c r="D902" s="132" t="s">
        <v>170</v>
      </c>
      <c r="E902" s="133" t="s">
        <v>2626</v>
      </c>
      <c r="F902" s="134" t="s">
        <v>2627</v>
      </c>
      <c r="G902" s="135" t="s">
        <v>368</v>
      </c>
      <c r="H902" s="136">
        <v>50</v>
      </c>
      <c r="I902" s="137"/>
      <c r="J902" s="138">
        <f>ROUND(I902*H902,2)</f>
        <v>0</v>
      </c>
      <c r="K902" s="134" t="s">
        <v>174</v>
      </c>
      <c r="L902" s="33"/>
      <c r="M902" s="139" t="s">
        <v>19</v>
      </c>
      <c r="N902" s="140" t="s">
        <v>46</v>
      </c>
      <c r="P902" s="141">
        <f>O902*H902</f>
        <v>0</v>
      </c>
      <c r="Q902" s="141">
        <v>0</v>
      </c>
      <c r="R902" s="141">
        <f>Q902*H902</f>
        <v>0</v>
      </c>
      <c r="S902" s="141">
        <v>0</v>
      </c>
      <c r="T902" s="142">
        <f>S902*H902</f>
        <v>0</v>
      </c>
      <c r="AR902" s="143" t="s">
        <v>175</v>
      </c>
      <c r="AT902" s="143" t="s">
        <v>170</v>
      </c>
      <c r="AU902" s="143" t="s">
        <v>90</v>
      </c>
      <c r="AY902" s="18" t="s">
        <v>167</v>
      </c>
      <c r="BE902" s="144">
        <f>IF(N902="základní",J902,0)</f>
        <v>0</v>
      </c>
      <c r="BF902" s="144">
        <f>IF(N902="snížená",J902,0)</f>
        <v>0</v>
      </c>
      <c r="BG902" s="144">
        <f>IF(N902="zákl. přenesená",J902,0)</f>
        <v>0</v>
      </c>
      <c r="BH902" s="144">
        <f>IF(N902="sníž. přenesená",J902,0)</f>
        <v>0</v>
      </c>
      <c r="BI902" s="144">
        <f>IF(N902="nulová",J902,0)</f>
        <v>0</v>
      </c>
      <c r="BJ902" s="18" t="s">
        <v>90</v>
      </c>
      <c r="BK902" s="144">
        <f>ROUND(I902*H902,2)</f>
        <v>0</v>
      </c>
      <c r="BL902" s="18" t="s">
        <v>175</v>
      </c>
      <c r="BM902" s="143" t="s">
        <v>2628</v>
      </c>
    </row>
    <row r="903" spans="2:47" s="1" customFormat="1" ht="11.25">
      <c r="B903" s="33"/>
      <c r="D903" s="145" t="s">
        <v>177</v>
      </c>
      <c r="F903" s="146" t="s">
        <v>2629</v>
      </c>
      <c r="I903" s="147"/>
      <c r="L903" s="33"/>
      <c r="M903" s="148"/>
      <c r="T903" s="54"/>
      <c r="AT903" s="18" t="s">
        <v>177</v>
      </c>
      <c r="AU903" s="18" t="s">
        <v>90</v>
      </c>
    </row>
    <row r="904" spans="2:51" s="12" customFormat="1" ht="11.25">
      <c r="B904" s="149"/>
      <c r="D904" s="150" t="s">
        <v>179</v>
      </c>
      <c r="E904" s="151" t="s">
        <v>19</v>
      </c>
      <c r="F904" s="152" t="s">
        <v>2630</v>
      </c>
      <c r="H904" s="151" t="s">
        <v>19</v>
      </c>
      <c r="I904" s="153"/>
      <c r="L904" s="149"/>
      <c r="M904" s="154"/>
      <c r="T904" s="155"/>
      <c r="AT904" s="151" t="s">
        <v>179</v>
      </c>
      <c r="AU904" s="151" t="s">
        <v>90</v>
      </c>
      <c r="AV904" s="12" t="s">
        <v>82</v>
      </c>
      <c r="AW904" s="12" t="s">
        <v>35</v>
      </c>
      <c r="AX904" s="12" t="s">
        <v>74</v>
      </c>
      <c r="AY904" s="151" t="s">
        <v>167</v>
      </c>
    </row>
    <row r="905" spans="2:51" s="13" customFormat="1" ht="11.25">
      <c r="B905" s="156"/>
      <c r="D905" s="150" t="s">
        <v>179</v>
      </c>
      <c r="E905" s="157" t="s">
        <v>19</v>
      </c>
      <c r="F905" s="158" t="s">
        <v>2631</v>
      </c>
      <c r="H905" s="159">
        <v>50</v>
      </c>
      <c r="I905" s="160"/>
      <c r="L905" s="156"/>
      <c r="M905" s="161"/>
      <c r="T905" s="162"/>
      <c r="AT905" s="157" t="s">
        <v>179</v>
      </c>
      <c r="AU905" s="157" t="s">
        <v>90</v>
      </c>
      <c r="AV905" s="13" t="s">
        <v>90</v>
      </c>
      <c r="AW905" s="13" t="s">
        <v>35</v>
      </c>
      <c r="AX905" s="13" t="s">
        <v>74</v>
      </c>
      <c r="AY905" s="157" t="s">
        <v>167</v>
      </c>
    </row>
    <row r="906" spans="2:51" s="14" customFormat="1" ht="11.25">
      <c r="B906" s="163"/>
      <c r="D906" s="150" t="s">
        <v>179</v>
      </c>
      <c r="E906" s="164" t="s">
        <v>19</v>
      </c>
      <c r="F906" s="165" t="s">
        <v>200</v>
      </c>
      <c r="H906" s="166">
        <v>50</v>
      </c>
      <c r="I906" s="167"/>
      <c r="L906" s="163"/>
      <c r="M906" s="168"/>
      <c r="T906" s="169"/>
      <c r="AT906" s="164" t="s">
        <v>179</v>
      </c>
      <c r="AU906" s="164" t="s">
        <v>90</v>
      </c>
      <c r="AV906" s="14" t="s">
        <v>175</v>
      </c>
      <c r="AW906" s="14" t="s">
        <v>35</v>
      </c>
      <c r="AX906" s="14" t="s">
        <v>82</v>
      </c>
      <c r="AY906" s="164" t="s">
        <v>167</v>
      </c>
    </row>
    <row r="907" spans="2:65" s="1" customFormat="1" ht="16.5" customHeight="1">
      <c r="B907" s="33"/>
      <c r="C907" s="180" t="s">
        <v>1134</v>
      </c>
      <c r="D907" s="180" t="s">
        <v>587</v>
      </c>
      <c r="E907" s="181" t="s">
        <v>2632</v>
      </c>
      <c r="F907" s="182" t="s">
        <v>2633</v>
      </c>
      <c r="G907" s="183" t="s">
        <v>368</v>
      </c>
      <c r="H907" s="184">
        <v>52.5</v>
      </c>
      <c r="I907" s="185"/>
      <c r="J907" s="186">
        <f>ROUND(I907*H907,2)</f>
        <v>0</v>
      </c>
      <c r="K907" s="182" t="s">
        <v>19</v>
      </c>
      <c r="L907" s="187"/>
      <c r="M907" s="188" t="s">
        <v>19</v>
      </c>
      <c r="N907" s="189" t="s">
        <v>46</v>
      </c>
      <c r="P907" s="141">
        <f>O907*H907</f>
        <v>0</v>
      </c>
      <c r="Q907" s="141">
        <v>0.0001</v>
      </c>
      <c r="R907" s="141">
        <f>Q907*H907</f>
        <v>0.00525</v>
      </c>
      <c r="S907" s="141">
        <v>0</v>
      </c>
      <c r="T907" s="142">
        <f>S907*H907</f>
        <v>0</v>
      </c>
      <c r="AR907" s="143" t="s">
        <v>235</v>
      </c>
      <c r="AT907" s="143" t="s">
        <v>587</v>
      </c>
      <c r="AU907" s="143" t="s">
        <v>90</v>
      </c>
      <c r="AY907" s="18" t="s">
        <v>167</v>
      </c>
      <c r="BE907" s="144">
        <f>IF(N907="základní",J907,0)</f>
        <v>0</v>
      </c>
      <c r="BF907" s="144">
        <f>IF(N907="snížená",J907,0)</f>
        <v>0</v>
      </c>
      <c r="BG907" s="144">
        <f>IF(N907="zákl. přenesená",J907,0)</f>
        <v>0</v>
      </c>
      <c r="BH907" s="144">
        <f>IF(N907="sníž. přenesená",J907,0)</f>
        <v>0</v>
      </c>
      <c r="BI907" s="144">
        <f>IF(N907="nulová",J907,0)</f>
        <v>0</v>
      </c>
      <c r="BJ907" s="18" t="s">
        <v>90</v>
      </c>
      <c r="BK907" s="144">
        <f>ROUND(I907*H907,2)</f>
        <v>0</v>
      </c>
      <c r="BL907" s="18" t="s">
        <v>175</v>
      </c>
      <c r="BM907" s="143" t="s">
        <v>2634</v>
      </c>
    </row>
    <row r="908" spans="2:51" s="13" customFormat="1" ht="11.25">
      <c r="B908" s="156"/>
      <c r="D908" s="150" t="s">
        <v>179</v>
      </c>
      <c r="F908" s="158" t="s">
        <v>2635</v>
      </c>
      <c r="H908" s="159">
        <v>52.5</v>
      </c>
      <c r="I908" s="160"/>
      <c r="L908" s="156"/>
      <c r="M908" s="161"/>
      <c r="T908" s="162"/>
      <c r="AT908" s="157" t="s">
        <v>179</v>
      </c>
      <c r="AU908" s="157" t="s">
        <v>90</v>
      </c>
      <c r="AV908" s="13" t="s">
        <v>90</v>
      </c>
      <c r="AW908" s="13" t="s">
        <v>4</v>
      </c>
      <c r="AX908" s="13" t="s">
        <v>82</v>
      </c>
      <c r="AY908" s="157" t="s">
        <v>167</v>
      </c>
    </row>
    <row r="909" spans="2:65" s="1" customFormat="1" ht="24.2" customHeight="1">
      <c r="B909" s="33"/>
      <c r="C909" s="132" t="s">
        <v>1150</v>
      </c>
      <c r="D909" s="132" t="s">
        <v>170</v>
      </c>
      <c r="E909" s="133" t="s">
        <v>2636</v>
      </c>
      <c r="F909" s="134" t="s">
        <v>2637</v>
      </c>
      <c r="G909" s="135" t="s">
        <v>312</v>
      </c>
      <c r="H909" s="136">
        <v>13</v>
      </c>
      <c r="I909" s="137"/>
      <c r="J909" s="138">
        <f>ROUND(I909*H909,2)</f>
        <v>0</v>
      </c>
      <c r="K909" s="134" t="s">
        <v>19</v>
      </c>
      <c r="L909" s="33"/>
      <c r="M909" s="139" t="s">
        <v>19</v>
      </c>
      <c r="N909" s="140" t="s">
        <v>46</v>
      </c>
      <c r="P909" s="141">
        <f>O909*H909</f>
        <v>0</v>
      </c>
      <c r="Q909" s="141">
        <v>0.022</v>
      </c>
      <c r="R909" s="141">
        <f>Q909*H909</f>
        <v>0.286</v>
      </c>
      <c r="S909" s="141">
        <v>0</v>
      </c>
      <c r="T909" s="142">
        <f>S909*H909</f>
        <v>0</v>
      </c>
      <c r="AR909" s="143" t="s">
        <v>175</v>
      </c>
      <c r="AT909" s="143" t="s">
        <v>170</v>
      </c>
      <c r="AU909" s="143" t="s">
        <v>90</v>
      </c>
      <c r="AY909" s="18" t="s">
        <v>167</v>
      </c>
      <c r="BE909" s="144">
        <f>IF(N909="základní",J909,0)</f>
        <v>0</v>
      </c>
      <c r="BF909" s="144">
        <f>IF(N909="snížená",J909,0)</f>
        <v>0</v>
      </c>
      <c r="BG909" s="144">
        <f>IF(N909="zákl. přenesená",J909,0)</f>
        <v>0</v>
      </c>
      <c r="BH909" s="144">
        <f>IF(N909="sníž. přenesená",J909,0)</f>
        <v>0</v>
      </c>
      <c r="BI909" s="144">
        <f>IF(N909="nulová",J909,0)</f>
        <v>0</v>
      </c>
      <c r="BJ909" s="18" t="s">
        <v>90</v>
      </c>
      <c r="BK909" s="144">
        <f>ROUND(I909*H909,2)</f>
        <v>0</v>
      </c>
      <c r="BL909" s="18" t="s">
        <v>175</v>
      </c>
      <c r="BM909" s="143" t="s">
        <v>2638</v>
      </c>
    </row>
    <row r="910" spans="2:51" s="12" customFormat="1" ht="11.25">
      <c r="B910" s="149"/>
      <c r="D910" s="150" t="s">
        <v>179</v>
      </c>
      <c r="E910" s="151" t="s">
        <v>19</v>
      </c>
      <c r="F910" s="152" t="s">
        <v>2639</v>
      </c>
      <c r="H910" s="151" t="s">
        <v>19</v>
      </c>
      <c r="I910" s="153"/>
      <c r="L910" s="149"/>
      <c r="M910" s="154"/>
      <c r="T910" s="155"/>
      <c r="AT910" s="151" t="s">
        <v>179</v>
      </c>
      <c r="AU910" s="151" t="s">
        <v>90</v>
      </c>
      <c r="AV910" s="12" t="s">
        <v>82</v>
      </c>
      <c r="AW910" s="12" t="s">
        <v>35</v>
      </c>
      <c r="AX910" s="12" t="s">
        <v>74</v>
      </c>
      <c r="AY910" s="151" t="s">
        <v>167</v>
      </c>
    </row>
    <row r="911" spans="2:51" s="13" customFormat="1" ht="11.25">
      <c r="B911" s="156"/>
      <c r="D911" s="150" t="s">
        <v>179</v>
      </c>
      <c r="E911" s="157" t="s">
        <v>19</v>
      </c>
      <c r="F911" s="158" t="s">
        <v>2640</v>
      </c>
      <c r="H911" s="159">
        <v>1</v>
      </c>
      <c r="I911" s="160"/>
      <c r="L911" s="156"/>
      <c r="M911" s="161"/>
      <c r="T911" s="162"/>
      <c r="AT911" s="157" t="s">
        <v>179</v>
      </c>
      <c r="AU911" s="157" t="s">
        <v>90</v>
      </c>
      <c r="AV911" s="13" t="s">
        <v>90</v>
      </c>
      <c r="AW911" s="13" t="s">
        <v>35</v>
      </c>
      <c r="AX911" s="13" t="s">
        <v>74</v>
      </c>
      <c r="AY911" s="157" t="s">
        <v>167</v>
      </c>
    </row>
    <row r="912" spans="2:51" s="12" customFormat="1" ht="11.25">
      <c r="B912" s="149"/>
      <c r="D912" s="150" t="s">
        <v>179</v>
      </c>
      <c r="E912" s="151" t="s">
        <v>19</v>
      </c>
      <c r="F912" s="152" t="s">
        <v>2641</v>
      </c>
      <c r="H912" s="151" t="s">
        <v>19</v>
      </c>
      <c r="I912" s="153"/>
      <c r="L912" s="149"/>
      <c r="M912" s="154"/>
      <c r="T912" s="155"/>
      <c r="AT912" s="151" t="s">
        <v>179</v>
      </c>
      <c r="AU912" s="151" t="s">
        <v>90</v>
      </c>
      <c r="AV912" s="12" t="s">
        <v>82</v>
      </c>
      <c r="AW912" s="12" t="s">
        <v>35</v>
      </c>
      <c r="AX912" s="12" t="s">
        <v>74</v>
      </c>
      <c r="AY912" s="151" t="s">
        <v>167</v>
      </c>
    </row>
    <row r="913" spans="2:51" s="13" customFormat="1" ht="11.25">
      <c r="B913" s="156"/>
      <c r="D913" s="150" t="s">
        <v>179</v>
      </c>
      <c r="E913" s="157" t="s">
        <v>19</v>
      </c>
      <c r="F913" s="158" t="s">
        <v>2642</v>
      </c>
      <c r="H913" s="159">
        <v>8</v>
      </c>
      <c r="I913" s="160"/>
      <c r="L913" s="156"/>
      <c r="M913" s="161"/>
      <c r="T913" s="162"/>
      <c r="AT913" s="157" t="s">
        <v>179</v>
      </c>
      <c r="AU913" s="157" t="s">
        <v>90</v>
      </c>
      <c r="AV913" s="13" t="s">
        <v>90</v>
      </c>
      <c r="AW913" s="13" t="s">
        <v>35</v>
      </c>
      <c r="AX913" s="13" t="s">
        <v>74</v>
      </c>
      <c r="AY913" s="157" t="s">
        <v>167</v>
      </c>
    </row>
    <row r="914" spans="2:51" s="13" customFormat="1" ht="11.25">
      <c r="B914" s="156"/>
      <c r="D914" s="150" t="s">
        <v>179</v>
      </c>
      <c r="E914" s="157" t="s">
        <v>19</v>
      </c>
      <c r="F914" s="158" t="s">
        <v>2643</v>
      </c>
      <c r="H914" s="159">
        <v>4</v>
      </c>
      <c r="I914" s="160"/>
      <c r="L914" s="156"/>
      <c r="M914" s="161"/>
      <c r="T914" s="162"/>
      <c r="AT914" s="157" t="s">
        <v>179</v>
      </c>
      <c r="AU914" s="157" t="s">
        <v>90</v>
      </c>
      <c r="AV914" s="13" t="s">
        <v>90</v>
      </c>
      <c r="AW914" s="13" t="s">
        <v>35</v>
      </c>
      <c r="AX914" s="13" t="s">
        <v>74</v>
      </c>
      <c r="AY914" s="157" t="s">
        <v>167</v>
      </c>
    </row>
    <row r="915" spans="2:51" s="14" customFormat="1" ht="11.25">
      <c r="B915" s="163"/>
      <c r="D915" s="150" t="s">
        <v>179</v>
      </c>
      <c r="E915" s="164" t="s">
        <v>19</v>
      </c>
      <c r="F915" s="165" t="s">
        <v>200</v>
      </c>
      <c r="H915" s="166">
        <v>13</v>
      </c>
      <c r="I915" s="167"/>
      <c r="L915" s="163"/>
      <c r="M915" s="168"/>
      <c r="T915" s="169"/>
      <c r="AT915" s="164" t="s">
        <v>179</v>
      </c>
      <c r="AU915" s="164" t="s">
        <v>90</v>
      </c>
      <c r="AV915" s="14" t="s">
        <v>175</v>
      </c>
      <c r="AW915" s="14" t="s">
        <v>35</v>
      </c>
      <c r="AX915" s="14" t="s">
        <v>82</v>
      </c>
      <c r="AY915" s="164" t="s">
        <v>167</v>
      </c>
    </row>
    <row r="916" spans="2:65" s="1" customFormat="1" ht="24.2" customHeight="1">
      <c r="B916" s="33"/>
      <c r="C916" s="132" t="s">
        <v>1159</v>
      </c>
      <c r="D916" s="132" t="s">
        <v>170</v>
      </c>
      <c r="E916" s="133" t="s">
        <v>645</v>
      </c>
      <c r="F916" s="134" t="s">
        <v>646</v>
      </c>
      <c r="G916" s="135" t="s">
        <v>173</v>
      </c>
      <c r="H916" s="136">
        <v>144.33</v>
      </c>
      <c r="I916" s="137"/>
      <c r="J916" s="138">
        <f>ROUND(I916*H916,2)</f>
        <v>0</v>
      </c>
      <c r="K916" s="134" t="s">
        <v>174</v>
      </c>
      <c r="L916" s="33"/>
      <c r="M916" s="139" t="s">
        <v>19</v>
      </c>
      <c r="N916" s="140" t="s">
        <v>46</v>
      </c>
      <c r="P916" s="141">
        <f>O916*H916</f>
        <v>0</v>
      </c>
      <c r="Q916" s="141">
        <v>0</v>
      </c>
      <c r="R916" s="141">
        <f>Q916*H916</f>
        <v>0</v>
      </c>
      <c r="S916" s="141">
        <v>0</v>
      </c>
      <c r="T916" s="142">
        <f>S916*H916</f>
        <v>0</v>
      </c>
      <c r="AR916" s="143" t="s">
        <v>175</v>
      </c>
      <c r="AT916" s="143" t="s">
        <v>170</v>
      </c>
      <c r="AU916" s="143" t="s">
        <v>90</v>
      </c>
      <c r="AY916" s="18" t="s">
        <v>167</v>
      </c>
      <c r="BE916" s="144">
        <f>IF(N916="základní",J916,0)</f>
        <v>0</v>
      </c>
      <c r="BF916" s="144">
        <f>IF(N916="snížená",J916,0)</f>
        <v>0</v>
      </c>
      <c r="BG916" s="144">
        <f>IF(N916="zákl. přenesená",J916,0)</f>
        <v>0</v>
      </c>
      <c r="BH916" s="144">
        <f>IF(N916="sníž. přenesená",J916,0)</f>
        <v>0</v>
      </c>
      <c r="BI916" s="144">
        <f>IF(N916="nulová",J916,0)</f>
        <v>0</v>
      </c>
      <c r="BJ916" s="18" t="s">
        <v>90</v>
      </c>
      <c r="BK916" s="144">
        <f>ROUND(I916*H916,2)</f>
        <v>0</v>
      </c>
      <c r="BL916" s="18" t="s">
        <v>175</v>
      </c>
      <c r="BM916" s="143" t="s">
        <v>2644</v>
      </c>
    </row>
    <row r="917" spans="2:47" s="1" customFormat="1" ht="11.25">
      <c r="B917" s="33"/>
      <c r="D917" s="145" t="s">
        <v>177</v>
      </c>
      <c r="F917" s="146" t="s">
        <v>648</v>
      </c>
      <c r="I917" s="147"/>
      <c r="L917" s="33"/>
      <c r="M917" s="148"/>
      <c r="T917" s="54"/>
      <c r="AT917" s="18" t="s">
        <v>177</v>
      </c>
      <c r="AU917" s="18" t="s">
        <v>90</v>
      </c>
    </row>
    <row r="918" spans="2:51" s="13" customFormat="1" ht="11.25">
      <c r="B918" s="156"/>
      <c r="D918" s="150" t="s">
        <v>179</v>
      </c>
      <c r="E918" s="157" t="s">
        <v>19</v>
      </c>
      <c r="F918" s="158" t="s">
        <v>2645</v>
      </c>
      <c r="H918" s="159">
        <v>10.08</v>
      </c>
      <c r="I918" s="160"/>
      <c r="L918" s="156"/>
      <c r="M918" s="161"/>
      <c r="T918" s="162"/>
      <c r="AT918" s="157" t="s">
        <v>179</v>
      </c>
      <c r="AU918" s="157" t="s">
        <v>90</v>
      </c>
      <c r="AV918" s="13" t="s">
        <v>90</v>
      </c>
      <c r="AW918" s="13" t="s">
        <v>35</v>
      </c>
      <c r="AX918" s="13" t="s">
        <v>74</v>
      </c>
      <c r="AY918" s="157" t="s">
        <v>167</v>
      </c>
    </row>
    <row r="919" spans="2:51" s="13" customFormat="1" ht="11.25">
      <c r="B919" s="156"/>
      <c r="D919" s="150" t="s">
        <v>179</v>
      </c>
      <c r="E919" s="157" t="s">
        <v>19</v>
      </c>
      <c r="F919" s="158" t="s">
        <v>2646</v>
      </c>
      <c r="H919" s="159">
        <v>23.04</v>
      </c>
      <c r="I919" s="160"/>
      <c r="L919" s="156"/>
      <c r="M919" s="161"/>
      <c r="T919" s="162"/>
      <c r="AT919" s="157" t="s">
        <v>179</v>
      </c>
      <c r="AU919" s="157" t="s">
        <v>90</v>
      </c>
      <c r="AV919" s="13" t="s">
        <v>90</v>
      </c>
      <c r="AW919" s="13" t="s">
        <v>35</v>
      </c>
      <c r="AX919" s="13" t="s">
        <v>74</v>
      </c>
      <c r="AY919" s="157" t="s">
        <v>167</v>
      </c>
    </row>
    <row r="920" spans="2:51" s="13" customFormat="1" ht="11.25">
      <c r="B920" s="156"/>
      <c r="D920" s="150" t="s">
        <v>179</v>
      </c>
      <c r="E920" s="157" t="s">
        <v>19</v>
      </c>
      <c r="F920" s="158" t="s">
        <v>2647</v>
      </c>
      <c r="H920" s="159">
        <v>2.88</v>
      </c>
      <c r="I920" s="160"/>
      <c r="L920" s="156"/>
      <c r="M920" s="161"/>
      <c r="T920" s="162"/>
      <c r="AT920" s="157" t="s">
        <v>179</v>
      </c>
      <c r="AU920" s="157" t="s">
        <v>90</v>
      </c>
      <c r="AV920" s="13" t="s">
        <v>90</v>
      </c>
      <c r="AW920" s="13" t="s">
        <v>35</v>
      </c>
      <c r="AX920" s="13" t="s">
        <v>74</v>
      </c>
      <c r="AY920" s="157" t="s">
        <v>167</v>
      </c>
    </row>
    <row r="921" spans="2:51" s="13" customFormat="1" ht="11.25">
      <c r="B921" s="156"/>
      <c r="D921" s="150" t="s">
        <v>179</v>
      </c>
      <c r="E921" s="157" t="s">
        <v>19</v>
      </c>
      <c r="F921" s="158" t="s">
        <v>2648</v>
      </c>
      <c r="H921" s="159">
        <v>3.84</v>
      </c>
      <c r="I921" s="160"/>
      <c r="L921" s="156"/>
      <c r="M921" s="161"/>
      <c r="T921" s="162"/>
      <c r="AT921" s="157" t="s">
        <v>179</v>
      </c>
      <c r="AU921" s="157" t="s">
        <v>90</v>
      </c>
      <c r="AV921" s="13" t="s">
        <v>90</v>
      </c>
      <c r="AW921" s="13" t="s">
        <v>35</v>
      </c>
      <c r="AX921" s="13" t="s">
        <v>74</v>
      </c>
      <c r="AY921" s="157" t="s">
        <v>167</v>
      </c>
    </row>
    <row r="922" spans="2:51" s="13" customFormat="1" ht="11.25">
      <c r="B922" s="156"/>
      <c r="D922" s="150" t="s">
        <v>179</v>
      </c>
      <c r="E922" s="157" t="s">
        <v>19</v>
      </c>
      <c r="F922" s="158" t="s">
        <v>2649</v>
      </c>
      <c r="H922" s="159">
        <v>5.76</v>
      </c>
      <c r="I922" s="160"/>
      <c r="L922" s="156"/>
      <c r="M922" s="161"/>
      <c r="T922" s="162"/>
      <c r="AT922" s="157" t="s">
        <v>179</v>
      </c>
      <c r="AU922" s="157" t="s">
        <v>90</v>
      </c>
      <c r="AV922" s="13" t="s">
        <v>90</v>
      </c>
      <c r="AW922" s="13" t="s">
        <v>35</v>
      </c>
      <c r="AX922" s="13" t="s">
        <v>74</v>
      </c>
      <c r="AY922" s="157" t="s">
        <v>167</v>
      </c>
    </row>
    <row r="923" spans="2:51" s="13" customFormat="1" ht="11.25">
      <c r="B923" s="156"/>
      <c r="D923" s="150" t="s">
        <v>179</v>
      </c>
      <c r="E923" s="157" t="s">
        <v>19</v>
      </c>
      <c r="F923" s="158" t="s">
        <v>2648</v>
      </c>
      <c r="H923" s="159">
        <v>3.84</v>
      </c>
      <c r="I923" s="160"/>
      <c r="L923" s="156"/>
      <c r="M923" s="161"/>
      <c r="T923" s="162"/>
      <c r="AT923" s="157" t="s">
        <v>179</v>
      </c>
      <c r="AU923" s="157" t="s">
        <v>90</v>
      </c>
      <c r="AV923" s="13" t="s">
        <v>90</v>
      </c>
      <c r="AW923" s="13" t="s">
        <v>35</v>
      </c>
      <c r="AX923" s="13" t="s">
        <v>74</v>
      </c>
      <c r="AY923" s="157" t="s">
        <v>167</v>
      </c>
    </row>
    <row r="924" spans="2:51" s="13" customFormat="1" ht="11.25">
      <c r="B924" s="156"/>
      <c r="D924" s="150" t="s">
        <v>179</v>
      </c>
      <c r="E924" s="157" t="s">
        <v>19</v>
      </c>
      <c r="F924" s="158" t="s">
        <v>2650</v>
      </c>
      <c r="H924" s="159">
        <v>11.52</v>
      </c>
      <c r="I924" s="160"/>
      <c r="L924" s="156"/>
      <c r="M924" s="161"/>
      <c r="T924" s="162"/>
      <c r="AT924" s="157" t="s">
        <v>179</v>
      </c>
      <c r="AU924" s="157" t="s">
        <v>90</v>
      </c>
      <c r="AV924" s="13" t="s">
        <v>90</v>
      </c>
      <c r="AW924" s="13" t="s">
        <v>35</v>
      </c>
      <c r="AX924" s="13" t="s">
        <v>74</v>
      </c>
      <c r="AY924" s="157" t="s">
        <v>167</v>
      </c>
    </row>
    <row r="925" spans="2:51" s="15" customFormat="1" ht="11.25">
      <c r="B925" s="173"/>
      <c r="D925" s="150" t="s">
        <v>179</v>
      </c>
      <c r="E925" s="174" t="s">
        <v>19</v>
      </c>
      <c r="F925" s="175" t="s">
        <v>536</v>
      </c>
      <c r="H925" s="176">
        <v>60.959999999999994</v>
      </c>
      <c r="I925" s="177"/>
      <c r="L925" s="173"/>
      <c r="M925" s="178"/>
      <c r="T925" s="179"/>
      <c r="AT925" s="174" t="s">
        <v>179</v>
      </c>
      <c r="AU925" s="174" t="s">
        <v>90</v>
      </c>
      <c r="AV925" s="15" t="s">
        <v>103</v>
      </c>
      <c r="AW925" s="15" t="s">
        <v>35</v>
      </c>
      <c r="AX925" s="15" t="s">
        <v>74</v>
      </c>
      <c r="AY925" s="174" t="s">
        <v>167</v>
      </c>
    </row>
    <row r="926" spans="2:51" s="13" customFormat="1" ht="11.25">
      <c r="B926" s="156"/>
      <c r="D926" s="150" t="s">
        <v>179</v>
      </c>
      <c r="E926" s="157" t="s">
        <v>19</v>
      </c>
      <c r="F926" s="158" t="s">
        <v>2651</v>
      </c>
      <c r="H926" s="159">
        <v>60.96</v>
      </c>
      <c r="I926" s="160"/>
      <c r="L926" s="156"/>
      <c r="M926" s="161"/>
      <c r="T926" s="162"/>
      <c r="AT926" s="157" t="s">
        <v>179</v>
      </c>
      <c r="AU926" s="157" t="s">
        <v>90</v>
      </c>
      <c r="AV926" s="13" t="s">
        <v>90</v>
      </c>
      <c r="AW926" s="13" t="s">
        <v>35</v>
      </c>
      <c r="AX926" s="13" t="s">
        <v>74</v>
      </c>
      <c r="AY926" s="157" t="s">
        <v>167</v>
      </c>
    </row>
    <row r="927" spans="2:51" s="13" customFormat="1" ht="11.25">
      <c r="B927" s="156"/>
      <c r="D927" s="150" t="s">
        <v>179</v>
      </c>
      <c r="E927" s="157" t="s">
        <v>19</v>
      </c>
      <c r="F927" s="158" t="s">
        <v>2652</v>
      </c>
      <c r="H927" s="159">
        <v>22.41</v>
      </c>
      <c r="I927" s="160"/>
      <c r="L927" s="156"/>
      <c r="M927" s="161"/>
      <c r="T927" s="162"/>
      <c r="AT927" s="157" t="s">
        <v>179</v>
      </c>
      <c r="AU927" s="157" t="s">
        <v>90</v>
      </c>
      <c r="AV927" s="13" t="s">
        <v>90</v>
      </c>
      <c r="AW927" s="13" t="s">
        <v>35</v>
      </c>
      <c r="AX927" s="13" t="s">
        <v>74</v>
      </c>
      <c r="AY927" s="157" t="s">
        <v>167</v>
      </c>
    </row>
    <row r="928" spans="2:51" s="14" customFormat="1" ht="11.25">
      <c r="B928" s="163"/>
      <c r="D928" s="150" t="s">
        <v>179</v>
      </c>
      <c r="E928" s="164" t="s">
        <v>19</v>
      </c>
      <c r="F928" s="165" t="s">
        <v>200</v>
      </c>
      <c r="H928" s="166">
        <v>144.32999999999998</v>
      </c>
      <c r="I928" s="167"/>
      <c r="L928" s="163"/>
      <c r="M928" s="168"/>
      <c r="T928" s="169"/>
      <c r="AT928" s="164" t="s">
        <v>179</v>
      </c>
      <c r="AU928" s="164" t="s">
        <v>90</v>
      </c>
      <c r="AV928" s="14" t="s">
        <v>175</v>
      </c>
      <c r="AW928" s="14" t="s">
        <v>35</v>
      </c>
      <c r="AX928" s="14" t="s">
        <v>82</v>
      </c>
      <c r="AY928" s="164" t="s">
        <v>167</v>
      </c>
    </row>
    <row r="929" spans="2:65" s="1" customFormat="1" ht="21.75" customHeight="1">
      <c r="B929" s="33"/>
      <c r="C929" s="132" t="s">
        <v>1166</v>
      </c>
      <c r="D929" s="132" t="s">
        <v>170</v>
      </c>
      <c r="E929" s="133" t="s">
        <v>658</v>
      </c>
      <c r="F929" s="134" t="s">
        <v>659</v>
      </c>
      <c r="G929" s="135" t="s">
        <v>173</v>
      </c>
      <c r="H929" s="136">
        <v>47.4</v>
      </c>
      <c r="I929" s="137"/>
      <c r="J929" s="138">
        <f>ROUND(I929*H929,2)</f>
        <v>0</v>
      </c>
      <c r="K929" s="134" t="s">
        <v>174</v>
      </c>
      <c r="L929" s="33"/>
      <c r="M929" s="139" t="s">
        <v>19</v>
      </c>
      <c r="N929" s="140" t="s">
        <v>46</v>
      </c>
      <c r="P929" s="141">
        <f>O929*H929</f>
        <v>0</v>
      </c>
      <c r="Q929" s="141">
        <v>0</v>
      </c>
      <c r="R929" s="141">
        <f>Q929*H929</f>
        <v>0</v>
      </c>
      <c r="S929" s="141">
        <v>0</v>
      </c>
      <c r="T929" s="142">
        <f>S929*H929</f>
        <v>0</v>
      </c>
      <c r="AR929" s="143" t="s">
        <v>175</v>
      </c>
      <c r="AT929" s="143" t="s">
        <v>170</v>
      </c>
      <c r="AU929" s="143" t="s">
        <v>90</v>
      </c>
      <c r="AY929" s="18" t="s">
        <v>167</v>
      </c>
      <c r="BE929" s="144">
        <f>IF(N929="základní",J929,0)</f>
        <v>0</v>
      </c>
      <c r="BF929" s="144">
        <f>IF(N929="snížená",J929,0)</f>
        <v>0</v>
      </c>
      <c r="BG929" s="144">
        <f>IF(N929="zákl. přenesená",J929,0)</f>
        <v>0</v>
      </c>
      <c r="BH929" s="144">
        <f>IF(N929="sníž. přenesená",J929,0)</f>
        <v>0</v>
      </c>
      <c r="BI929" s="144">
        <f>IF(N929="nulová",J929,0)</f>
        <v>0</v>
      </c>
      <c r="BJ929" s="18" t="s">
        <v>90</v>
      </c>
      <c r="BK929" s="144">
        <f>ROUND(I929*H929,2)</f>
        <v>0</v>
      </c>
      <c r="BL929" s="18" t="s">
        <v>175</v>
      </c>
      <c r="BM929" s="143" t="s">
        <v>2653</v>
      </c>
    </row>
    <row r="930" spans="2:47" s="1" customFormat="1" ht="11.25">
      <c r="B930" s="33"/>
      <c r="D930" s="145" t="s">
        <v>177</v>
      </c>
      <c r="F930" s="146" t="s">
        <v>661</v>
      </c>
      <c r="I930" s="147"/>
      <c r="L930" s="33"/>
      <c r="M930" s="148"/>
      <c r="T930" s="54"/>
      <c r="AT930" s="18" t="s">
        <v>177</v>
      </c>
      <c r="AU930" s="18" t="s">
        <v>90</v>
      </c>
    </row>
    <row r="931" spans="2:51" s="12" customFormat="1" ht="11.25">
      <c r="B931" s="149"/>
      <c r="D931" s="150" t="s">
        <v>179</v>
      </c>
      <c r="E931" s="151" t="s">
        <v>19</v>
      </c>
      <c r="F931" s="152" t="s">
        <v>244</v>
      </c>
      <c r="H931" s="151" t="s">
        <v>19</v>
      </c>
      <c r="I931" s="153"/>
      <c r="L931" s="149"/>
      <c r="M931" s="154"/>
      <c r="T931" s="155"/>
      <c r="AT931" s="151" t="s">
        <v>179</v>
      </c>
      <c r="AU931" s="151" t="s">
        <v>90</v>
      </c>
      <c r="AV931" s="12" t="s">
        <v>82</v>
      </c>
      <c r="AW931" s="12" t="s">
        <v>35</v>
      </c>
      <c r="AX931" s="12" t="s">
        <v>74</v>
      </c>
      <c r="AY931" s="151" t="s">
        <v>167</v>
      </c>
    </row>
    <row r="932" spans="2:51" s="13" customFormat="1" ht="11.25">
      <c r="B932" s="156"/>
      <c r="D932" s="150" t="s">
        <v>179</v>
      </c>
      <c r="E932" s="157" t="s">
        <v>19</v>
      </c>
      <c r="F932" s="158" t="s">
        <v>245</v>
      </c>
      <c r="H932" s="159">
        <v>16.2</v>
      </c>
      <c r="I932" s="160"/>
      <c r="L932" s="156"/>
      <c r="M932" s="161"/>
      <c r="T932" s="162"/>
      <c r="AT932" s="157" t="s">
        <v>179</v>
      </c>
      <c r="AU932" s="157" t="s">
        <v>90</v>
      </c>
      <c r="AV932" s="13" t="s">
        <v>90</v>
      </c>
      <c r="AW932" s="13" t="s">
        <v>35</v>
      </c>
      <c r="AX932" s="13" t="s">
        <v>74</v>
      </c>
      <c r="AY932" s="157" t="s">
        <v>167</v>
      </c>
    </row>
    <row r="933" spans="2:51" s="13" customFormat="1" ht="11.25">
      <c r="B933" s="156"/>
      <c r="D933" s="150" t="s">
        <v>179</v>
      </c>
      <c r="E933" s="157" t="s">
        <v>19</v>
      </c>
      <c r="F933" s="158" t="s">
        <v>246</v>
      </c>
      <c r="H933" s="159">
        <v>4.8</v>
      </c>
      <c r="I933" s="160"/>
      <c r="L933" s="156"/>
      <c r="M933" s="161"/>
      <c r="T933" s="162"/>
      <c r="AT933" s="157" t="s">
        <v>179</v>
      </c>
      <c r="AU933" s="157" t="s">
        <v>90</v>
      </c>
      <c r="AV933" s="13" t="s">
        <v>90</v>
      </c>
      <c r="AW933" s="13" t="s">
        <v>35</v>
      </c>
      <c r="AX933" s="13" t="s">
        <v>74</v>
      </c>
      <c r="AY933" s="157" t="s">
        <v>167</v>
      </c>
    </row>
    <row r="934" spans="2:51" s="12" customFormat="1" ht="11.25">
      <c r="B934" s="149"/>
      <c r="D934" s="150" t="s">
        <v>179</v>
      </c>
      <c r="E934" s="151" t="s">
        <v>19</v>
      </c>
      <c r="F934" s="152" t="s">
        <v>257</v>
      </c>
      <c r="H934" s="151" t="s">
        <v>19</v>
      </c>
      <c r="I934" s="153"/>
      <c r="L934" s="149"/>
      <c r="M934" s="154"/>
      <c r="T934" s="155"/>
      <c r="AT934" s="151" t="s">
        <v>179</v>
      </c>
      <c r="AU934" s="151" t="s">
        <v>90</v>
      </c>
      <c r="AV934" s="12" t="s">
        <v>82</v>
      </c>
      <c r="AW934" s="12" t="s">
        <v>35</v>
      </c>
      <c r="AX934" s="12" t="s">
        <v>74</v>
      </c>
      <c r="AY934" s="151" t="s">
        <v>167</v>
      </c>
    </row>
    <row r="935" spans="2:51" s="13" customFormat="1" ht="11.25">
      <c r="B935" s="156"/>
      <c r="D935" s="150" t="s">
        <v>179</v>
      </c>
      <c r="E935" s="157" t="s">
        <v>19</v>
      </c>
      <c r="F935" s="158" t="s">
        <v>258</v>
      </c>
      <c r="H935" s="159">
        <v>19.2</v>
      </c>
      <c r="I935" s="160"/>
      <c r="L935" s="156"/>
      <c r="M935" s="161"/>
      <c r="T935" s="162"/>
      <c r="AT935" s="157" t="s">
        <v>179</v>
      </c>
      <c r="AU935" s="157" t="s">
        <v>90</v>
      </c>
      <c r="AV935" s="13" t="s">
        <v>90</v>
      </c>
      <c r="AW935" s="13" t="s">
        <v>35</v>
      </c>
      <c r="AX935" s="13" t="s">
        <v>74</v>
      </c>
      <c r="AY935" s="157" t="s">
        <v>167</v>
      </c>
    </row>
    <row r="936" spans="2:51" s="13" customFormat="1" ht="11.25">
      <c r="B936" s="156"/>
      <c r="D936" s="150" t="s">
        <v>179</v>
      </c>
      <c r="E936" s="157" t="s">
        <v>19</v>
      </c>
      <c r="F936" s="158" t="s">
        <v>259</v>
      </c>
      <c r="H936" s="159">
        <v>7.2</v>
      </c>
      <c r="I936" s="160"/>
      <c r="L936" s="156"/>
      <c r="M936" s="161"/>
      <c r="T936" s="162"/>
      <c r="AT936" s="157" t="s">
        <v>179</v>
      </c>
      <c r="AU936" s="157" t="s">
        <v>90</v>
      </c>
      <c r="AV936" s="13" t="s">
        <v>90</v>
      </c>
      <c r="AW936" s="13" t="s">
        <v>35</v>
      </c>
      <c r="AX936" s="13" t="s">
        <v>74</v>
      </c>
      <c r="AY936" s="157" t="s">
        <v>167</v>
      </c>
    </row>
    <row r="937" spans="2:51" s="14" customFormat="1" ht="11.25">
      <c r="B937" s="163"/>
      <c r="D937" s="150" t="s">
        <v>179</v>
      </c>
      <c r="E937" s="164" t="s">
        <v>19</v>
      </c>
      <c r="F937" s="165" t="s">
        <v>200</v>
      </c>
      <c r="H937" s="166">
        <v>47.400000000000006</v>
      </c>
      <c r="I937" s="167"/>
      <c r="L937" s="163"/>
      <c r="M937" s="168"/>
      <c r="T937" s="169"/>
      <c r="AT937" s="164" t="s">
        <v>179</v>
      </c>
      <c r="AU937" s="164" t="s">
        <v>90</v>
      </c>
      <c r="AV937" s="14" t="s">
        <v>175</v>
      </c>
      <c r="AW937" s="14" t="s">
        <v>35</v>
      </c>
      <c r="AX937" s="14" t="s">
        <v>82</v>
      </c>
      <c r="AY937" s="164" t="s">
        <v>167</v>
      </c>
    </row>
    <row r="938" spans="2:65" s="1" customFormat="1" ht="24.2" customHeight="1">
      <c r="B938" s="33"/>
      <c r="C938" s="132" t="s">
        <v>1175</v>
      </c>
      <c r="D938" s="132" t="s">
        <v>170</v>
      </c>
      <c r="E938" s="133" t="s">
        <v>2654</v>
      </c>
      <c r="F938" s="134" t="s">
        <v>2655</v>
      </c>
      <c r="G938" s="135" t="s">
        <v>218</v>
      </c>
      <c r="H938" s="136">
        <v>0.043</v>
      </c>
      <c r="I938" s="137"/>
      <c r="J938" s="138">
        <f>ROUND(I938*H938,2)</f>
        <v>0</v>
      </c>
      <c r="K938" s="134" t="s">
        <v>174</v>
      </c>
      <c r="L938" s="33"/>
      <c r="M938" s="139" t="s">
        <v>19</v>
      </c>
      <c r="N938" s="140" t="s">
        <v>46</v>
      </c>
      <c r="P938" s="141">
        <f>O938*H938</f>
        <v>0</v>
      </c>
      <c r="Q938" s="141">
        <v>2.30102</v>
      </c>
      <c r="R938" s="141">
        <f>Q938*H938</f>
        <v>0.09894385999999998</v>
      </c>
      <c r="S938" s="141">
        <v>0</v>
      </c>
      <c r="T938" s="142">
        <f>S938*H938</f>
        <v>0</v>
      </c>
      <c r="AR938" s="143" t="s">
        <v>175</v>
      </c>
      <c r="AT938" s="143" t="s">
        <v>170</v>
      </c>
      <c r="AU938" s="143" t="s">
        <v>90</v>
      </c>
      <c r="AY938" s="18" t="s">
        <v>167</v>
      </c>
      <c r="BE938" s="144">
        <f>IF(N938="základní",J938,0)</f>
        <v>0</v>
      </c>
      <c r="BF938" s="144">
        <f>IF(N938="snížená",J938,0)</f>
        <v>0</v>
      </c>
      <c r="BG938" s="144">
        <f>IF(N938="zákl. přenesená",J938,0)</f>
        <v>0</v>
      </c>
      <c r="BH938" s="144">
        <f>IF(N938="sníž. přenesená",J938,0)</f>
        <v>0</v>
      </c>
      <c r="BI938" s="144">
        <f>IF(N938="nulová",J938,0)</f>
        <v>0</v>
      </c>
      <c r="BJ938" s="18" t="s">
        <v>90</v>
      </c>
      <c r="BK938" s="144">
        <f>ROUND(I938*H938,2)</f>
        <v>0</v>
      </c>
      <c r="BL938" s="18" t="s">
        <v>175</v>
      </c>
      <c r="BM938" s="143" t="s">
        <v>2656</v>
      </c>
    </row>
    <row r="939" spans="2:47" s="1" customFormat="1" ht="11.25">
      <c r="B939" s="33"/>
      <c r="D939" s="145" t="s">
        <v>177</v>
      </c>
      <c r="F939" s="146" t="s">
        <v>2657</v>
      </c>
      <c r="I939" s="147"/>
      <c r="L939" s="33"/>
      <c r="M939" s="148"/>
      <c r="T939" s="54"/>
      <c r="AT939" s="18" t="s">
        <v>177</v>
      </c>
      <c r="AU939" s="18" t="s">
        <v>90</v>
      </c>
    </row>
    <row r="940" spans="2:51" s="12" customFormat="1" ht="11.25">
      <c r="B940" s="149"/>
      <c r="D940" s="150" t="s">
        <v>179</v>
      </c>
      <c r="E940" s="151" t="s">
        <v>19</v>
      </c>
      <c r="F940" s="152" t="s">
        <v>2658</v>
      </c>
      <c r="H940" s="151" t="s">
        <v>19</v>
      </c>
      <c r="I940" s="153"/>
      <c r="L940" s="149"/>
      <c r="M940" s="154"/>
      <c r="T940" s="155"/>
      <c r="AT940" s="151" t="s">
        <v>179</v>
      </c>
      <c r="AU940" s="151" t="s">
        <v>90</v>
      </c>
      <c r="AV940" s="12" t="s">
        <v>82</v>
      </c>
      <c r="AW940" s="12" t="s">
        <v>35</v>
      </c>
      <c r="AX940" s="12" t="s">
        <v>74</v>
      </c>
      <c r="AY940" s="151" t="s">
        <v>167</v>
      </c>
    </row>
    <row r="941" spans="2:51" s="13" customFormat="1" ht="11.25">
      <c r="B941" s="156"/>
      <c r="D941" s="150" t="s">
        <v>179</v>
      </c>
      <c r="E941" s="157" t="s">
        <v>19</v>
      </c>
      <c r="F941" s="158" t="s">
        <v>2659</v>
      </c>
      <c r="H941" s="159">
        <v>0.043</v>
      </c>
      <c r="I941" s="160"/>
      <c r="L941" s="156"/>
      <c r="M941" s="161"/>
      <c r="T941" s="162"/>
      <c r="AT941" s="157" t="s">
        <v>179</v>
      </c>
      <c r="AU941" s="157" t="s">
        <v>90</v>
      </c>
      <c r="AV941" s="13" t="s">
        <v>90</v>
      </c>
      <c r="AW941" s="13" t="s">
        <v>35</v>
      </c>
      <c r="AX941" s="13" t="s">
        <v>74</v>
      </c>
      <c r="AY941" s="157" t="s">
        <v>167</v>
      </c>
    </row>
    <row r="942" spans="2:51" s="14" customFormat="1" ht="11.25">
      <c r="B942" s="163"/>
      <c r="D942" s="150" t="s">
        <v>179</v>
      </c>
      <c r="E942" s="164" t="s">
        <v>19</v>
      </c>
      <c r="F942" s="165" t="s">
        <v>200</v>
      </c>
      <c r="H942" s="166">
        <v>0.043</v>
      </c>
      <c r="I942" s="167"/>
      <c r="L942" s="163"/>
      <c r="M942" s="168"/>
      <c r="T942" s="169"/>
      <c r="AT942" s="164" t="s">
        <v>179</v>
      </c>
      <c r="AU942" s="164" t="s">
        <v>90</v>
      </c>
      <c r="AV942" s="14" t="s">
        <v>175</v>
      </c>
      <c r="AW942" s="14" t="s">
        <v>35</v>
      </c>
      <c r="AX942" s="14" t="s">
        <v>82</v>
      </c>
      <c r="AY942" s="164" t="s">
        <v>167</v>
      </c>
    </row>
    <row r="943" spans="2:65" s="1" customFormat="1" ht="21.75" customHeight="1">
      <c r="B943" s="33"/>
      <c r="C943" s="132" t="s">
        <v>1182</v>
      </c>
      <c r="D943" s="132" t="s">
        <v>170</v>
      </c>
      <c r="E943" s="133" t="s">
        <v>664</v>
      </c>
      <c r="F943" s="134" t="s">
        <v>665</v>
      </c>
      <c r="G943" s="135" t="s">
        <v>218</v>
      </c>
      <c r="H943" s="136">
        <v>1.879</v>
      </c>
      <c r="I943" s="137"/>
      <c r="J943" s="138">
        <f>ROUND(I943*H943,2)</f>
        <v>0</v>
      </c>
      <c r="K943" s="134" t="s">
        <v>174</v>
      </c>
      <c r="L943" s="33"/>
      <c r="M943" s="139" t="s">
        <v>19</v>
      </c>
      <c r="N943" s="140" t="s">
        <v>46</v>
      </c>
      <c r="P943" s="141">
        <f>O943*H943</f>
        <v>0</v>
      </c>
      <c r="Q943" s="141">
        <v>2.30102</v>
      </c>
      <c r="R943" s="141">
        <f>Q943*H943</f>
        <v>4.3236165799999995</v>
      </c>
      <c r="S943" s="141">
        <v>0</v>
      </c>
      <c r="T943" s="142">
        <f>S943*H943</f>
        <v>0</v>
      </c>
      <c r="AR943" s="143" t="s">
        <v>175</v>
      </c>
      <c r="AT943" s="143" t="s">
        <v>170</v>
      </c>
      <c r="AU943" s="143" t="s">
        <v>90</v>
      </c>
      <c r="AY943" s="18" t="s">
        <v>167</v>
      </c>
      <c r="BE943" s="144">
        <f>IF(N943="základní",J943,0)</f>
        <v>0</v>
      </c>
      <c r="BF943" s="144">
        <f>IF(N943="snížená",J943,0)</f>
        <v>0</v>
      </c>
      <c r="BG943" s="144">
        <f>IF(N943="zákl. přenesená",J943,0)</f>
        <v>0</v>
      </c>
      <c r="BH943" s="144">
        <f>IF(N943="sníž. přenesená",J943,0)</f>
        <v>0</v>
      </c>
      <c r="BI943" s="144">
        <f>IF(N943="nulová",J943,0)</f>
        <v>0</v>
      </c>
      <c r="BJ943" s="18" t="s">
        <v>90</v>
      </c>
      <c r="BK943" s="144">
        <f>ROUND(I943*H943,2)</f>
        <v>0</v>
      </c>
      <c r="BL943" s="18" t="s">
        <v>175</v>
      </c>
      <c r="BM943" s="143" t="s">
        <v>2660</v>
      </c>
    </row>
    <row r="944" spans="2:47" s="1" customFormat="1" ht="11.25">
      <c r="B944" s="33"/>
      <c r="D944" s="145" t="s">
        <v>177</v>
      </c>
      <c r="F944" s="146" t="s">
        <v>667</v>
      </c>
      <c r="I944" s="147"/>
      <c r="L944" s="33"/>
      <c r="M944" s="148"/>
      <c r="T944" s="54"/>
      <c r="AT944" s="18" t="s">
        <v>177</v>
      </c>
      <c r="AU944" s="18" t="s">
        <v>90</v>
      </c>
    </row>
    <row r="945" spans="2:51" s="12" customFormat="1" ht="11.25">
      <c r="B945" s="149"/>
      <c r="D945" s="150" t="s">
        <v>179</v>
      </c>
      <c r="E945" s="151" t="s">
        <v>19</v>
      </c>
      <c r="F945" s="152" t="s">
        <v>2661</v>
      </c>
      <c r="H945" s="151" t="s">
        <v>19</v>
      </c>
      <c r="I945" s="153"/>
      <c r="L945" s="149"/>
      <c r="M945" s="154"/>
      <c r="T945" s="155"/>
      <c r="AT945" s="151" t="s">
        <v>179</v>
      </c>
      <c r="AU945" s="151" t="s">
        <v>90</v>
      </c>
      <c r="AV945" s="12" t="s">
        <v>82</v>
      </c>
      <c r="AW945" s="12" t="s">
        <v>35</v>
      </c>
      <c r="AX945" s="12" t="s">
        <v>74</v>
      </c>
      <c r="AY945" s="151" t="s">
        <v>167</v>
      </c>
    </row>
    <row r="946" spans="2:51" s="13" customFormat="1" ht="11.25">
      <c r="B946" s="156"/>
      <c r="D946" s="150" t="s">
        <v>179</v>
      </c>
      <c r="E946" s="157" t="s">
        <v>19</v>
      </c>
      <c r="F946" s="158" t="s">
        <v>2662</v>
      </c>
      <c r="H946" s="159">
        <v>0.389</v>
      </c>
      <c r="I946" s="160"/>
      <c r="L946" s="156"/>
      <c r="M946" s="161"/>
      <c r="T946" s="162"/>
      <c r="AT946" s="157" t="s">
        <v>179</v>
      </c>
      <c r="AU946" s="157" t="s">
        <v>90</v>
      </c>
      <c r="AV946" s="13" t="s">
        <v>90</v>
      </c>
      <c r="AW946" s="13" t="s">
        <v>35</v>
      </c>
      <c r="AX946" s="13" t="s">
        <v>74</v>
      </c>
      <c r="AY946" s="157" t="s">
        <v>167</v>
      </c>
    </row>
    <row r="947" spans="2:51" s="12" customFormat="1" ht="11.25">
      <c r="B947" s="149"/>
      <c r="D947" s="150" t="s">
        <v>179</v>
      </c>
      <c r="E947" s="151" t="s">
        <v>19</v>
      </c>
      <c r="F947" s="152" t="s">
        <v>2663</v>
      </c>
      <c r="H947" s="151" t="s">
        <v>19</v>
      </c>
      <c r="I947" s="153"/>
      <c r="L947" s="149"/>
      <c r="M947" s="154"/>
      <c r="T947" s="155"/>
      <c r="AT947" s="151" t="s">
        <v>179</v>
      </c>
      <c r="AU947" s="151" t="s">
        <v>90</v>
      </c>
      <c r="AV947" s="12" t="s">
        <v>82</v>
      </c>
      <c r="AW947" s="12" t="s">
        <v>35</v>
      </c>
      <c r="AX947" s="12" t="s">
        <v>74</v>
      </c>
      <c r="AY947" s="151" t="s">
        <v>167</v>
      </c>
    </row>
    <row r="948" spans="2:51" s="13" customFormat="1" ht="11.25">
      <c r="B948" s="156"/>
      <c r="D948" s="150" t="s">
        <v>179</v>
      </c>
      <c r="E948" s="157" t="s">
        <v>19</v>
      </c>
      <c r="F948" s="158" t="s">
        <v>2664</v>
      </c>
      <c r="H948" s="159">
        <v>0.745</v>
      </c>
      <c r="I948" s="160"/>
      <c r="L948" s="156"/>
      <c r="M948" s="161"/>
      <c r="T948" s="162"/>
      <c r="AT948" s="157" t="s">
        <v>179</v>
      </c>
      <c r="AU948" s="157" t="s">
        <v>90</v>
      </c>
      <c r="AV948" s="13" t="s">
        <v>90</v>
      </c>
      <c r="AW948" s="13" t="s">
        <v>35</v>
      </c>
      <c r="AX948" s="13" t="s">
        <v>74</v>
      </c>
      <c r="AY948" s="157" t="s">
        <v>167</v>
      </c>
    </row>
    <row r="949" spans="2:51" s="13" customFormat="1" ht="11.25">
      <c r="B949" s="156"/>
      <c r="D949" s="150" t="s">
        <v>179</v>
      </c>
      <c r="E949" s="157" t="s">
        <v>19</v>
      </c>
      <c r="F949" s="158" t="s">
        <v>2665</v>
      </c>
      <c r="H949" s="159">
        <v>0.745</v>
      </c>
      <c r="I949" s="160"/>
      <c r="L949" s="156"/>
      <c r="M949" s="161"/>
      <c r="T949" s="162"/>
      <c r="AT949" s="157" t="s">
        <v>179</v>
      </c>
      <c r="AU949" s="157" t="s">
        <v>90</v>
      </c>
      <c r="AV949" s="13" t="s">
        <v>90</v>
      </c>
      <c r="AW949" s="13" t="s">
        <v>35</v>
      </c>
      <c r="AX949" s="13" t="s">
        <v>74</v>
      </c>
      <c r="AY949" s="157" t="s">
        <v>167</v>
      </c>
    </row>
    <row r="950" spans="2:51" s="14" customFormat="1" ht="11.25">
      <c r="B950" s="163"/>
      <c r="D950" s="150" t="s">
        <v>179</v>
      </c>
      <c r="E950" s="164" t="s">
        <v>19</v>
      </c>
      <c r="F950" s="165" t="s">
        <v>200</v>
      </c>
      <c r="H950" s="166">
        <v>1.879</v>
      </c>
      <c r="I950" s="167"/>
      <c r="L950" s="163"/>
      <c r="M950" s="168"/>
      <c r="T950" s="169"/>
      <c r="AT950" s="164" t="s">
        <v>179</v>
      </c>
      <c r="AU950" s="164" t="s">
        <v>90</v>
      </c>
      <c r="AV950" s="14" t="s">
        <v>175</v>
      </c>
      <c r="AW950" s="14" t="s">
        <v>35</v>
      </c>
      <c r="AX950" s="14" t="s">
        <v>82</v>
      </c>
      <c r="AY950" s="164" t="s">
        <v>167</v>
      </c>
    </row>
    <row r="951" spans="2:65" s="1" customFormat="1" ht="24.2" customHeight="1">
      <c r="B951" s="33"/>
      <c r="C951" s="132" t="s">
        <v>1189</v>
      </c>
      <c r="D951" s="132" t="s">
        <v>170</v>
      </c>
      <c r="E951" s="133" t="s">
        <v>672</v>
      </c>
      <c r="F951" s="134" t="s">
        <v>673</v>
      </c>
      <c r="G951" s="135" t="s">
        <v>218</v>
      </c>
      <c r="H951" s="136">
        <v>1.879</v>
      </c>
      <c r="I951" s="137"/>
      <c r="J951" s="138">
        <f>ROUND(I951*H951,2)</f>
        <v>0</v>
      </c>
      <c r="K951" s="134" t="s">
        <v>174</v>
      </c>
      <c r="L951" s="33"/>
      <c r="M951" s="139" t="s">
        <v>19</v>
      </c>
      <c r="N951" s="140" t="s">
        <v>46</v>
      </c>
      <c r="P951" s="141">
        <f>O951*H951</f>
        <v>0</v>
      </c>
      <c r="Q951" s="141">
        <v>0</v>
      </c>
      <c r="R951" s="141">
        <f>Q951*H951</f>
        <v>0</v>
      </c>
      <c r="S951" s="141">
        <v>0</v>
      </c>
      <c r="T951" s="142">
        <f>S951*H951</f>
        <v>0</v>
      </c>
      <c r="AR951" s="143" t="s">
        <v>175</v>
      </c>
      <c r="AT951" s="143" t="s">
        <v>170</v>
      </c>
      <c r="AU951" s="143" t="s">
        <v>90</v>
      </c>
      <c r="AY951" s="18" t="s">
        <v>167</v>
      </c>
      <c r="BE951" s="144">
        <f>IF(N951="základní",J951,0)</f>
        <v>0</v>
      </c>
      <c r="BF951" s="144">
        <f>IF(N951="snížená",J951,0)</f>
        <v>0</v>
      </c>
      <c r="BG951" s="144">
        <f>IF(N951="zákl. přenesená",J951,0)</f>
        <v>0</v>
      </c>
      <c r="BH951" s="144">
        <f>IF(N951="sníž. přenesená",J951,0)</f>
        <v>0</v>
      </c>
      <c r="BI951" s="144">
        <f>IF(N951="nulová",J951,0)</f>
        <v>0</v>
      </c>
      <c r="BJ951" s="18" t="s">
        <v>90</v>
      </c>
      <c r="BK951" s="144">
        <f>ROUND(I951*H951,2)</f>
        <v>0</v>
      </c>
      <c r="BL951" s="18" t="s">
        <v>175</v>
      </c>
      <c r="BM951" s="143" t="s">
        <v>2666</v>
      </c>
    </row>
    <row r="952" spans="2:47" s="1" customFormat="1" ht="11.25">
      <c r="B952" s="33"/>
      <c r="D952" s="145" t="s">
        <v>177</v>
      </c>
      <c r="F952" s="146" t="s">
        <v>675</v>
      </c>
      <c r="I952" s="147"/>
      <c r="L952" s="33"/>
      <c r="M952" s="148"/>
      <c r="T952" s="54"/>
      <c r="AT952" s="18" t="s">
        <v>177</v>
      </c>
      <c r="AU952" s="18" t="s">
        <v>90</v>
      </c>
    </row>
    <row r="953" spans="2:65" s="1" customFormat="1" ht="21.75" customHeight="1">
      <c r="B953" s="33"/>
      <c r="C953" s="132" t="s">
        <v>1197</v>
      </c>
      <c r="D953" s="132" t="s">
        <v>170</v>
      </c>
      <c r="E953" s="133" t="s">
        <v>2667</v>
      </c>
      <c r="F953" s="134" t="s">
        <v>2668</v>
      </c>
      <c r="G953" s="135" t="s">
        <v>218</v>
      </c>
      <c r="H953" s="136">
        <v>1.798</v>
      </c>
      <c r="I953" s="137"/>
      <c r="J953" s="138">
        <f>ROUND(I953*H953,2)</f>
        <v>0</v>
      </c>
      <c r="K953" s="134" t="s">
        <v>174</v>
      </c>
      <c r="L953" s="33"/>
      <c r="M953" s="139" t="s">
        <v>19</v>
      </c>
      <c r="N953" s="140" t="s">
        <v>46</v>
      </c>
      <c r="P953" s="141">
        <f>O953*H953</f>
        <v>0</v>
      </c>
      <c r="Q953" s="141">
        <v>2.30102</v>
      </c>
      <c r="R953" s="141">
        <f>Q953*H953</f>
        <v>4.13723396</v>
      </c>
      <c r="S953" s="141">
        <v>0</v>
      </c>
      <c r="T953" s="142">
        <f>S953*H953</f>
        <v>0</v>
      </c>
      <c r="AR953" s="143" t="s">
        <v>175</v>
      </c>
      <c r="AT953" s="143" t="s">
        <v>170</v>
      </c>
      <c r="AU953" s="143" t="s">
        <v>90</v>
      </c>
      <c r="AY953" s="18" t="s">
        <v>167</v>
      </c>
      <c r="BE953" s="144">
        <f>IF(N953="základní",J953,0)</f>
        <v>0</v>
      </c>
      <c r="BF953" s="144">
        <f>IF(N953="snížená",J953,0)</f>
        <v>0</v>
      </c>
      <c r="BG953" s="144">
        <f>IF(N953="zákl. přenesená",J953,0)</f>
        <v>0</v>
      </c>
      <c r="BH953" s="144">
        <f>IF(N953="sníž. přenesená",J953,0)</f>
        <v>0</v>
      </c>
      <c r="BI953" s="144">
        <f>IF(N953="nulová",J953,0)</f>
        <v>0</v>
      </c>
      <c r="BJ953" s="18" t="s">
        <v>90</v>
      </c>
      <c r="BK953" s="144">
        <f>ROUND(I953*H953,2)</f>
        <v>0</v>
      </c>
      <c r="BL953" s="18" t="s">
        <v>175</v>
      </c>
      <c r="BM953" s="143" t="s">
        <v>2669</v>
      </c>
    </row>
    <row r="954" spans="2:47" s="1" customFormat="1" ht="11.25">
      <c r="B954" s="33"/>
      <c r="D954" s="145" t="s">
        <v>177</v>
      </c>
      <c r="F954" s="146" t="s">
        <v>2670</v>
      </c>
      <c r="I954" s="147"/>
      <c r="L954" s="33"/>
      <c r="M954" s="148"/>
      <c r="T954" s="54"/>
      <c r="AT954" s="18" t="s">
        <v>177</v>
      </c>
      <c r="AU954" s="18" t="s">
        <v>90</v>
      </c>
    </row>
    <row r="955" spans="2:51" s="12" customFormat="1" ht="11.25">
      <c r="B955" s="149"/>
      <c r="D955" s="150" t="s">
        <v>179</v>
      </c>
      <c r="E955" s="151" t="s">
        <v>19</v>
      </c>
      <c r="F955" s="152" t="s">
        <v>2671</v>
      </c>
      <c r="H955" s="151" t="s">
        <v>19</v>
      </c>
      <c r="I955" s="153"/>
      <c r="L955" s="149"/>
      <c r="M955" s="154"/>
      <c r="T955" s="155"/>
      <c r="AT955" s="151" t="s">
        <v>179</v>
      </c>
      <c r="AU955" s="151" t="s">
        <v>90</v>
      </c>
      <c r="AV955" s="12" t="s">
        <v>82</v>
      </c>
      <c r="AW955" s="12" t="s">
        <v>35</v>
      </c>
      <c r="AX955" s="12" t="s">
        <v>74</v>
      </c>
      <c r="AY955" s="151" t="s">
        <v>167</v>
      </c>
    </row>
    <row r="956" spans="2:51" s="13" customFormat="1" ht="11.25">
      <c r="B956" s="156"/>
      <c r="D956" s="150" t="s">
        <v>179</v>
      </c>
      <c r="E956" s="157" t="s">
        <v>19</v>
      </c>
      <c r="F956" s="158" t="s">
        <v>2672</v>
      </c>
      <c r="H956" s="159">
        <v>1.061</v>
      </c>
      <c r="I956" s="160"/>
      <c r="L956" s="156"/>
      <c r="M956" s="161"/>
      <c r="T956" s="162"/>
      <c r="AT956" s="157" t="s">
        <v>179</v>
      </c>
      <c r="AU956" s="157" t="s">
        <v>90</v>
      </c>
      <c r="AV956" s="13" t="s">
        <v>90</v>
      </c>
      <c r="AW956" s="13" t="s">
        <v>35</v>
      </c>
      <c r="AX956" s="13" t="s">
        <v>74</v>
      </c>
      <c r="AY956" s="157" t="s">
        <v>167</v>
      </c>
    </row>
    <row r="957" spans="2:51" s="13" customFormat="1" ht="11.25">
      <c r="B957" s="156"/>
      <c r="D957" s="150" t="s">
        <v>179</v>
      </c>
      <c r="E957" s="157" t="s">
        <v>19</v>
      </c>
      <c r="F957" s="158" t="s">
        <v>2673</v>
      </c>
      <c r="H957" s="159">
        <v>0.737</v>
      </c>
      <c r="I957" s="160"/>
      <c r="L957" s="156"/>
      <c r="M957" s="161"/>
      <c r="T957" s="162"/>
      <c r="AT957" s="157" t="s">
        <v>179</v>
      </c>
      <c r="AU957" s="157" t="s">
        <v>90</v>
      </c>
      <c r="AV957" s="13" t="s">
        <v>90</v>
      </c>
      <c r="AW957" s="13" t="s">
        <v>35</v>
      </c>
      <c r="AX957" s="13" t="s">
        <v>74</v>
      </c>
      <c r="AY957" s="157" t="s">
        <v>167</v>
      </c>
    </row>
    <row r="958" spans="2:51" s="14" customFormat="1" ht="11.25">
      <c r="B958" s="163"/>
      <c r="D958" s="150" t="s">
        <v>179</v>
      </c>
      <c r="E958" s="164" t="s">
        <v>19</v>
      </c>
      <c r="F958" s="165" t="s">
        <v>200</v>
      </c>
      <c r="H958" s="166">
        <v>1.798</v>
      </c>
      <c r="I958" s="167"/>
      <c r="L958" s="163"/>
      <c r="M958" s="168"/>
      <c r="T958" s="169"/>
      <c r="AT958" s="164" t="s">
        <v>179</v>
      </c>
      <c r="AU958" s="164" t="s">
        <v>90</v>
      </c>
      <c r="AV958" s="14" t="s">
        <v>175</v>
      </c>
      <c r="AW958" s="14" t="s">
        <v>35</v>
      </c>
      <c r="AX958" s="14" t="s">
        <v>82</v>
      </c>
      <c r="AY958" s="164" t="s">
        <v>167</v>
      </c>
    </row>
    <row r="959" spans="2:65" s="1" customFormat="1" ht="24.2" customHeight="1">
      <c r="B959" s="33"/>
      <c r="C959" s="132" t="s">
        <v>1204</v>
      </c>
      <c r="D959" s="132" t="s">
        <v>170</v>
      </c>
      <c r="E959" s="133" t="s">
        <v>2674</v>
      </c>
      <c r="F959" s="134" t="s">
        <v>2675</v>
      </c>
      <c r="G959" s="135" t="s">
        <v>218</v>
      </c>
      <c r="H959" s="136">
        <v>0.737</v>
      </c>
      <c r="I959" s="137"/>
      <c r="J959" s="138">
        <f>ROUND(I959*H959,2)</f>
        <v>0</v>
      </c>
      <c r="K959" s="134" t="s">
        <v>174</v>
      </c>
      <c r="L959" s="33"/>
      <c r="M959" s="139" t="s">
        <v>19</v>
      </c>
      <c r="N959" s="140" t="s">
        <v>46</v>
      </c>
      <c r="P959" s="141">
        <f>O959*H959</f>
        <v>0</v>
      </c>
      <c r="Q959" s="141">
        <v>0</v>
      </c>
      <c r="R959" s="141">
        <f>Q959*H959</f>
        <v>0</v>
      </c>
      <c r="S959" s="141">
        <v>0</v>
      </c>
      <c r="T959" s="142">
        <f>S959*H959</f>
        <v>0</v>
      </c>
      <c r="AR959" s="143" t="s">
        <v>175</v>
      </c>
      <c r="AT959" s="143" t="s">
        <v>170</v>
      </c>
      <c r="AU959" s="143" t="s">
        <v>90</v>
      </c>
      <c r="AY959" s="18" t="s">
        <v>167</v>
      </c>
      <c r="BE959" s="144">
        <f>IF(N959="základní",J959,0)</f>
        <v>0</v>
      </c>
      <c r="BF959" s="144">
        <f>IF(N959="snížená",J959,0)</f>
        <v>0</v>
      </c>
      <c r="BG959" s="144">
        <f>IF(N959="zákl. přenesená",J959,0)</f>
        <v>0</v>
      </c>
      <c r="BH959" s="144">
        <f>IF(N959="sníž. přenesená",J959,0)</f>
        <v>0</v>
      </c>
      <c r="BI959" s="144">
        <f>IF(N959="nulová",J959,0)</f>
        <v>0</v>
      </c>
      <c r="BJ959" s="18" t="s">
        <v>90</v>
      </c>
      <c r="BK959" s="144">
        <f>ROUND(I959*H959,2)</f>
        <v>0</v>
      </c>
      <c r="BL959" s="18" t="s">
        <v>175</v>
      </c>
      <c r="BM959" s="143" t="s">
        <v>2676</v>
      </c>
    </row>
    <row r="960" spans="2:47" s="1" customFormat="1" ht="11.25">
      <c r="B960" s="33"/>
      <c r="D960" s="145" t="s">
        <v>177</v>
      </c>
      <c r="F960" s="146" t="s">
        <v>2677</v>
      </c>
      <c r="I960" s="147"/>
      <c r="L960" s="33"/>
      <c r="M960" s="148"/>
      <c r="T960" s="54"/>
      <c r="AT960" s="18" t="s">
        <v>177</v>
      </c>
      <c r="AU960" s="18" t="s">
        <v>90</v>
      </c>
    </row>
    <row r="961" spans="2:51" s="12" customFormat="1" ht="11.25">
      <c r="B961" s="149"/>
      <c r="D961" s="150" t="s">
        <v>179</v>
      </c>
      <c r="E961" s="151" t="s">
        <v>19</v>
      </c>
      <c r="F961" s="152" t="s">
        <v>2671</v>
      </c>
      <c r="H961" s="151" t="s">
        <v>19</v>
      </c>
      <c r="I961" s="153"/>
      <c r="L961" s="149"/>
      <c r="M961" s="154"/>
      <c r="T961" s="155"/>
      <c r="AT961" s="151" t="s">
        <v>179</v>
      </c>
      <c r="AU961" s="151" t="s">
        <v>90</v>
      </c>
      <c r="AV961" s="12" t="s">
        <v>82</v>
      </c>
      <c r="AW961" s="12" t="s">
        <v>35</v>
      </c>
      <c r="AX961" s="12" t="s">
        <v>74</v>
      </c>
      <c r="AY961" s="151" t="s">
        <v>167</v>
      </c>
    </row>
    <row r="962" spans="2:51" s="13" customFormat="1" ht="11.25">
      <c r="B962" s="156"/>
      <c r="D962" s="150" t="s">
        <v>179</v>
      </c>
      <c r="E962" s="157" t="s">
        <v>19</v>
      </c>
      <c r="F962" s="158" t="s">
        <v>2673</v>
      </c>
      <c r="H962" s="159">
        <v>0.737</v>
      </c>
      <c r="I962" s="160"/>
      <c r="L962" s="156"/>
      <c r="M962" s="161"/>
      <c r="T962" s="162"/>
      <c r="AT962" s="157" t="s">
        <v>179</v>
      </c>
      <c r="AU962" s="157" t="s">
        <v>90</v>
      </c>
      <c r="AV962" s="13" t="s">
        <v>90</v>
      </c>
      <c r="AW962" s="13" t="s">
        <v>35</v>
      </c>
      <c r="AX962" s="13" t="s">
        <v>74</v>
      </c>
      <c r="AY962" s="157" t="s">
        <v>167</v>
      </c>
    </row>
    <row r="963" spans="2:51" s="14" customFormat="1" ht="11.25">
      <c r="B963" s="163"/>
      <c r="D963" s="150" t="s">
        <v>179</v>
      </c>
      <c r="E963" s="164" t="s">
        <v>19</v>
      </c>
      <c r="F963" s="165" t="s">
        <v>200</v>
      </c>
      <c r="H963" s="166">
        <v>0.737</v>
      </c>
      <c r="I963" s="167"/>
      <c r="L963" s="163"/>
      <c r="M963" s="168"/>
      <c r="T963" s="169"/>
      <c r="AT963" s="164" t="s">
        <v>179</v>
      </c>
      <c r="AU963" s="164" t="s">
        <v>90</v>
      </c>
      <c r="AV963" s="14" t="s">
        <v>175</v>
      </c>
      <c r="AW963" s="14" t="s">
        <v>35</v>
      </c>
      <c r="AX963" s="14" t="s">
        <v>82</v>
      </c>
      <c r="AY963" s="164" t="s">
        <v>167</v>
      </c>
    </row>
    <row r="964" spans="2:65" s="1" customFormat="1" ht="21.75" customHeight="1">
      <c r="B964" s="33"/>
      <c r="C964" s="132" t="s">
        <v>1209</v>
      </c>
      <c r="D964" s="132" t="s">
        <v>170</v>
      </c>
      <c r="E964" s="133" t="s">
        <v>2678</v>
      </c>
      <c r="F964" s="134" t="s">
        <v>2679</v>
      </c>
      <c r="G964" s="135" t="s">
        <v>218</v>
      </c>
      <c r="H964" s="136">
        <v>13.5</v>
      </c>
      <c r="I964" s="137"/>
      <c r="J964" s="138">
        <f>ROUND(I964*H964,2)</f>
        <v>0</v>
      </c>
      <c r="K964" s="134" t="s">
        <v>174</v>
      </c>
      <c r="L964" s="33"/>
      <c r="M964" s="139" t="s">
        <v>19</v>
      </c>
      <c r="N964" s="140" t="s">
        <v>46</v>
      </c>
      <c r="P964" s="141">
        <f>O964*H964</f>
        <v>0</v>
      </c>
      <c r="Q964" s="141">
        <v>2.30102</v>
      </c>
      <c r="R964" s="141">
        <f>Q964*H964</f>
        <v>31.063769999999998</v>
      </c>
      <c r="S964" s="141">
        <v>0</v>
      </c>
      <c r="T964" s="142">
        <f>S964*H964</f>
        <v>0</v>
      </c>
      <c r="AR964" s="143" t="s">
        <v>175</v>
      </c>
      <c r="AT964" s="143" t="s">
        <v>170</v>
      </c>
      <c r="AU964" s="143" t="s">
        <v>90</v>
      </c>
      <c r="AY964" s="18" t="s">
        <v>167</v>
      </c>
      <c r="BE964" s="144">
        <f>IF(N964="základní",J964,0)</f>
        <v>0</v>
      </c>
      <c r="BF964" s="144">
        <f>IF(N964="snížená",J964,0)</f>
        <v>0</v>
      </c>
      <c r="BG964" s="144">
        <f>IF(N964="zákl. přenesená",J964,0)</f>
        <v>0</v>
      </c>
      <c r="BH964" s="144">
        <f>IF(N964="sníž. přenesená",J964,0)</f>
        <v>0</v>
      </c>
      <c r="BI964" s="144">
        <f>IF(N964="nulová",J964,0)</f>
        <v>0</v>
      </c>
      <c r="BJ964" s="18" t="s">
        <v>90</v>
      </c>
      <c r="BK964" s="144">
        <f>ROUND(I964*H964,2)</f>
        <v>0</v>
      </c>
      <c r="BL964" s="18" t="s">
        <v>175</v>
      </c>
      <c r="BM964" s="143" t="s">
        <v>2680</v>
      </c>
    </row>
    <row r="965" spans="2:47" s="1" customFormat="1" ht="11.25">
      <c r="B965" s="33"/>
      <c r="D965" s="145" t="s">
        <v>177</v>
      </c>
      <c r="F965" s="146" t="s">
        <v>2681</v>
      </c>
      <c r="I965" s="147"/>
      <c r="L965" s="33"/>
      <c r="M965" s="148"/>
      <c r="T965" s="54"/>
      <c r="AT965" s="18" t="s">
        <v>177</v>
      </c>
      <c r="AU965" s="18" t="s">
        <v>90</v>
      </c>
    </row>
    <row r="966" spans="2:51" s="12" customFormat="1" ht="11.25">
      <c r="B966" s="149"/>
      <c r="D966" s="150" t="s">
        <v>179</v>
      </c>
      <c r="E966" s="151" t="s">
        <v>19</v>
      </c>
      <c r="F966" s="152" t="s">
        <v>2682</v>
      </c>
      <c r="H966" s="151" t="s">
        <v>19</v>
      </c>
      <c r="I966" s="153"/>
      <c r="L966" s="149"/>
      <c r="M966" s="154"/>
      <c r="T966" s="155"/>
      <c r="AT966" s="151" t="s">
        <v>179</v>
      </c>
      <c r="AU966" s="151" t="s">
        <v>90</v>
      </c>
      <c r="AV966" s="12" t="s">
        <v>82</v>
      </c>
      <c r="AW966" s="12" t="s">
        <v>35</v>
      </c>
      <c r="AX966" s="12" t="s">
        <v>74</v>
      </c>
      <c r="AY966" s="151" t="s">
        <v>167</v>
      </c>
    </row>
    <row r="967" spans="2:51" s="13" customFormat="1" ht="11.25">
      <c r="B967" s="156"/>
      <c r="D967" s="150" t="s">
        <v>179</v>
      </c>
      <c r="E967" s="157" t="s">
        <v>19</v>
      </c>
      <c r="F967" s="158" t="s">
        <v>2683</v>
      </c>
      <c r="H967" s="159">
        <v>2.087</v>
      </c>
      <c r="I967" s="160"/>
      <c r="L967" s="156"/>
      <c r="M967" s="161"/>
      <c r="T967" s="162"/>
      <c r="AT967" s="157" t="s">
        <v>179</v>
      </c>
      <c r="AU967" s="157" t="s">
        <v>90</v>
      </c>
      <c r="AV967" s="13" t="s">
        <v>90</v>
      </c>
      <c r="AW967" s="13" t="s">
        <v>35</v>
      </c>
      <c r="AX967" s="13" t="s">
        <v>74</v>
      </c>
      <c r="AY967" s="157" t="s">
        <v>167</v>
      </c>
    </row>
    <row r="968" spans="2:51" s="12" customFormat="1" ht="11.25">
      <c r="B968" s="149"/>
      <c r="D968" s="150" t="s">
        <v>179</v>
      </c>
      <c r="E968" s="151" t="s">
        <v>19</v>
      </c>
      <c r="F968" s="152" t="s">
        <v>2684</v>
      </c>
      <c r="H968" s="151" t="s">
        <v>19</v>
      </c>
      <c r="I968" s="153"/>
      <c r="L968" s="149"/>
      <c r="M968" s="154"/>
      <c r="T968" s="155"/>
      <c r="AT968" s="151" t="s">
        <v>179</v>
      </c>
      <c r="AU968" s="151" t="s">
        <v>90</v>
      </c>
      <c r="AV968" s="12" t="s">
        <v>82</v>
      </c>
      <c r="AW968" s="12" t="s">
        <v>35</v>
      </c>
      <c r="AX968" s="12" t="s">
        <v>74</v>
      </c>
      <c r="AY968" s="151" t="s">
        <v>167</v>
      </c>
    </row>
    <row r="969" spans="2:51" s="13" customFormat="1" ht="11.25">
      <c r="B969" s="156"/>
      <c r="D969" s="150" t="s">
        <v>179</v>
      </c>
      <c r="E969" s="157" t="s">
        <v>19</v>
      </c>
      <c r="F969" s="158" t="s">
        <v>2685</v>
      </c>
      <c r="H969" s="159">
        <v>4.833</v>
      </c>
      <c r="I969" s="160"/>
      <c r="L969" s="156"/>
      <c r="M969" s="161"/>
      <c r="T969" s="162"/>
      <c r="AT969" s="157" t="s">
        <v>179</v>
      </c>
      <c r="AU969" s="157" t="s">
        <v>90</v>
      </c>
      <c r="AV969" s="13" t="s">
        <v>90</v>
      </c>
      <c r="AW969" s="13" t="s">
        <v>35</v>
      </c>
      <c r="AX969" s="13" t="s">
        <v>74</v>
      </c>
      <c r="AY969" s="157" t="s">
        <v>167</v>
      </c>
    </row>
    <row r="970" spans="2:51" s="12" customFormat="1" ht="11.25">
      <c r="B970" s="149"/>
      <c r="D970" s="150" t="s">
        <v>179</v>
      </c>
      <c r="E970" s="151" t="s">
        <v>19</v>
      </c>
      <c r="F970" s="152" t="s">
        <v>2686</v>
      </c>
      <c r="H970" s="151" t="s">
        <v>19</v>
      </c>
      <c r="I970" s="153"/>
      <c r="L970" s="149"/>
      <c r="M970" s="154"/>
      <c r="T970" s="155"/>
      <c r="AT970" s="151" t="s">
        <v>179</v>
      </c>
      <c r="AU970" s="151" t="s">
        <v>90</v>
      </c>
      <c r="AV970" s="12" t="s">
        <v>82</v>
      </c>
      <c r="AW970" s="12" t="s">
        <v>35</v>
      </c>
      <c r="AX970" s="12" t="s">
        <v>74</v>
      </c>
      <c r="AY970" s="151" t="s">
        <v>167</v>
      </c>
    </row>
    <row r="971" spans="2:51" s="13" customFormat="1" ht="11.25">
      <c r="B971" s="156"/>
      <c r="D971" s="150" t="s">
        <v>179</v>
      </c>
      <c r="E971" s="157" t="s">
        <v>19</v>
      </c>
      <c r="F971" s="158" t="s">
        <v>2687</v>
      </c>
      <c r="H971" s="159">
        <v>2.211</v>
      </c>
      <c r="I971" s="160"/>
      <c r="L971" s="156"/>
      <c r="M971" s="161"/>
      <c r="T971" s="162"/>
      <c r="AT971" s="157" t="s">
        <v>179</v>
      </c>
      <c r="AU971" s="157" t="s">
        <v>90</v>
      </c>
      <c r="AV971" s="13" t="s">
        <v>90</v>
      </c>
      <c r="AW971" s="13" t="s">
        <v>35</v>
      </c>
      <c r="AX971" s="13" t="s">
        <v>74</v>
      </c>
      <c r="AY971" s="157" t="s">
        <v>167</v>
      </c>
    </row>
    <row r="972" spans="2:51" s="13" customFormat="1" ht="11.25">
      <c r="B972" s="156"/>
      <c r="D972" s="150" t="s">
        <v>179</v>
      </c>
      <c r="E972" s="157" t="s">
        <v>19</v>
      </c>
      <c r="F972" s="158" t="s">
        <v>2688</v>
      </c>
      <c r="H972" s="159">
        <v>2.181</v>
      </c>
      <c r="I972" s="160"/>
      <c r="L972" s="156"/>
      <c r="M972" s="161"/>
      <c r="T972" s="162"/>
      <c r="AT972" s="157" t="s">
        <v>179</v>
      </c>
      <c r="AU972" s="157" t="s">
        <v>90</v>
      </c>
      <c r="AV972" s="13" t="s">
        <v>90</v>
      </c>
      <c r="AW972" s="13" t="s">
        <v>35</v>
      </c>
      <c r="AX972" s="13" t="s">
        <v>74</v>
      </c>
      <c r="AY972" s="157" t="s">
        <v>167</v>
      </c>
    </row>
    <row r="973" spans="2:51" s="13" customFormat="1" ht="11.25">
      <c r="B973" s="156"/>
      <c r="D973" s="150" t="s">
        <v>179</v>
      </c>
      <c r="E973" s="157" t="s">
        <v>19</v>
      </c>
      <c r="F973" s="158" t="s">
        <v>2689</v>
      </c>
      <c r="H973" s="159">
        <v>2.188</v>
      </c>
      <c r="I973" s="160"/>
      <c r="L973" s="156"/>
      <c r="M973" s="161"/>
      <c r="T973" s="162"/>
      <c r="AT973" s="157" t="s">
        <v>179</v>
      </c>
      <c r="AU973" s="157" t="s">
        <v>90</v>
      </c>
      <c r="AV973" s="13" t="s">
        <v>90</v>
      </c>
      <c r="AW973" s="13" t="s">
        <v>35</v>
      </c>
      <c r="AX973" s="13" t="s">
        <v>74</v>
      </c>
      <c r="AY973" s="157" t="s">
        <v>167</v>
      </c>
    </row>
    <row r="974" spans="2:51" s="14" customFormat="1" ht="11.25">
      <c r="B974" s="163"/>
      <c r="D974" s="150" t="s">
        <v>179</v>
      </c>
      <c r="E974" s="164" t="s">
        <v>19</v>
      </c>
      <c r="F974" s="165" t="s">
        <v>200</v>
      </c>
      <c r="H974" s="166">
        <v>13.500000000000002</v>
      </c>
      <c r="I974" s="167"/>
      <c r="L974" s="163"/>
      <c r="M974" s="168"/>
      <c r="T974" s="169"/>
      <c r="AT974" s="164" t="s">
        <v>179</v>
      </c>
      <c r="AU974" s="164" t="s">
        <v>90</v>
      </c>
      <c r="AV974" s="14" t="s">
        <v>175</v>
      </c>
      <c r="AW974" s="14" t="s">
        <v>35</v>
      </c>
      <c r="AX974" s="14" t="s">
        <v>82</v>
      </c>
      <c r="AY974" s="164" t="s">
        <v>167</v>
      </c>
    </row>
    <row r="975" spans="2:65" s="1" customFormat="1" ht="24.2" customHeight="1">
      <c r="B975" s="33"/>
      <c r="C975" s="132" t="s">
        <v>1214</v>
      </c>
      <c r="D975" s="132" t="s">
        <v>170</v>
      </c>
      <c r="E975" s="133" t="s">
        <v>2690</v>
      </c>
      <c r="F975" s="134" t="s">
        <v>2691</v>
      </c>
      <c r="G975" s="135" t="s">
        <v>218</v>
      </c>
      <c r="H975" s="136">
        <v>13.5</v>
      </c>
      <c r="I975" s="137"/>
      <c r="J975" s="138">
        <f>ROUND(I975*H975,2)</f>
        <v>0</v>
      </c>
      <c r="K975" s="134" t="s">
        <v>174</v>
      </c>
      <c r="L975" s="33"/>
      <c r="M975" s="139" t="s">
        <v>19</v>
      </c>
      <c r="N975" s="140" t="s">
        <v>46</v>
      </c>
      <c r="P975" s="141">
        <f>O975*H975</f>
        <v>0</v>
      </c>
      <c r="Q975" s="141">
        <v>0</v>
      </c>
      <c r="R975" s="141">
        <f>Q975*H975</f>
        <v>0</v>
      </c>
      <c r="S975" s="141">
        <v>0</v>
      </c>
      <c r="T975" s="142">
        <f>S975*H975</f>
        <v>0</v>
      </c>
      <c r="AR975" s="143" t="s">
        <v>175</v>
      </c>
      <c r="AT975" s="143" t="s">
        <v>170</v>
      </c>
      <c r="AU975" s="143" t="s">
        <v>90</v>
      </c>
      <c r="AY975" s="18" t="s">
        <v>167</v>
      </c>
      <c r="BE975" s="144">
        <f>IF(N975="základní",J975,0)</f>
        <v>0</v>
      </c>
      <c r="BF975" s="144">
        <f>IF(N975="snížená",J975,0)</f>
        <v>0</v>
      </c>
      <c r="BG975" s="144">
        <f>IF(N975="zákl. přenesená",J975,0)</f>
        <v>0</v>
      </c>
      <c r="BH975" s="144">
        <f>IF(N975="sníž. přenesená",J975,0)</f>
        <v>0</v>
      </c>
      <c r="BI975" s="144">
        <f>IF(N975="nulová",J975,0)</f>
        <v>0</v>
      </c>
      <c r="BJ975" s="18" t="s">
        <v>90</v>
      </c>
      <c r="BK975" s="144">
        <f>ROUND(I975*H975,2)</f>
        <v>0</v>
      </c>
      <c r="BL975" s="18" t="s">
        <v>175</v>
      </c>
      <c r="BM975" s="143" t="s">
        <v>2692</v>
      </c>
    </row>
    <row r="976" spans="2:47" s="1" customFormat="1" ht="11.25">
      <c r="B976" s="33"/>
      <c r="D976" s="145" t="s">
        <v>177</v>
      </c>
      <c r="F976" s="146" t="s">
        <v>2693</v>
      </c>
      <c r="I976" s="147"/>
      <c r="L976" s="33"/>
      <c r="M976" s="148"/>
      <c r="T976" s="54"/>
      <c r="AT976" s="18" t="s">
        <v>177</v>
      </c>
      <c r="AU976" s="18" t="s">
        <v>90</v>
      </c>
    </row>
    <row r="977" spans="2:65" s="1" customFormat="1" ht="16.5" customHeight="1">
      <c r="B977" s="33"/>
      <c r="C977" s="132" t="s">
        <v>1220</v>
      </c>
      <c r="D977" s="132" t="s">
        <v>170</v>
      </c>
      <c r="E977" s="133" t="s">
        <v>676</v>
      </c>
      <c r="F977" s="134" t="s">
        <v>677</v>
      </c>
      <c r="G977" s="135" t="s">
        <v>389</v>
      </c>
      <c r="H977" s="136">
        <v>0.703</v>
      </c>
      <c r="I977" s="137"/>
      <c r="J977" s="138">
        <f>ROUND(I977*H977,2)</f>
        <v>0</v>
      </c>
      <c r="K977" s="134" t="s">
        <v>174</v>
      </c>
      <c r="L977" s="33"/>
      <c r="M977" s="139" t="s">
        <v>19</v>
      </c>
      <c r="N977" s="140" t="s">
        <v>46</v>
      </c>
      <c r="P977" s="141">
        <f>O977*H977</f>
        <v>0</v>
      </c>
      <c r="Q977" s="141">
        <v>1.06277</v>
      </c>
      <c r="R977" s="141">
        <f>Q977*H977</f>
        <v>0.74712731</v>
      </c>
      <c r="S977" s="141">
        <v>0</v>
      </c>
      <c r="T977" s="142">
        <f>S977*H977</f>
        <v>0</v>
      </c>
      <c r="AR977" s="143" t="s">
        <v>175</v>
      </c>
      <c r="AT977" s="143" t="s">
        <v>170</v>
      </c>
      <c r="AU977" s="143" t="s">
        <v>90</v>
      </c>
      <c r="AY977" s="18" t="s">
        <v>167</v>
      </c>
      <c r="BE977" s="144">
        <f>IF(N977="základní",J977,0)</f>
        <v>0</v>
      </c>
      <c r="BF977" s="144">
        <f>IF(N977="snížená",J977,0)</f>
        <v>0</v>
      </c>
      <c r="BG977" s="144">
        <f>IF(N977="zákl. přenesená",J977,0)</f>
        <v>0</v>
      </c>
      <c r="BH977" s="144">
        <f>IF(N977="sníž. přenesená",J977,0)</f>
        <v>0</v>
      </c>
      <c r="BI977" s="144">
        <f>IF(N977="nulová",J977,0)</f>
        <v>0</v>
      </c>
      <c r="BJ977" s="18" t="s">
        <v>90</v>
      </c>
      <c r="BK977" s="144">
        <f>ROUND(I977*H977,2)</f>
        <v>0</v>
      </c>
      <c r="BL977" s="18" t="s">
        <v>175</v>
      </c>
      <c r="BM977" s="143" t="s">
        <v>2694</v>
      </c>
    </row>
    <row r="978" spans="2:47" s="1" customFormat="1" ht="11.25">
      <c r="B978" s="33"/>
      <c r="D978" s="145" t="s">
        <v>177</v>
      </c>
      <c r="F978" s="146" t="s">
        <v>679</v>
      </c>
      <c r="I978" s="147"/>
      <c r="L978" s="33"/>
      <c r="M978" s="148"/>
      <c r="T978" s="54"/>
      <c r="AT978" s="18" t="s">
        <v>177</v>
      </c>
      <c r="AU978" s="18" t="s">
        <v>90</v>
      </c>
    </row>
    <row r="979" spans="2:51" s="12" customFormat="1" ht="11.25">
      <c r="B979" s="149"/>
      <c r="D979" s="150" t="s">
        <v>179</v>
      </c>
      <c r="E979" s="151" t="s">
        <v>19</v>
      </c>
      <c r="F979" s="152" t="s">
        <v>680</v>
      </c>
      <c r="H979" s="151" t="s">
        <v>19</v>
      </c>
      <c r="I979" s="153"/>
      <c r="L979" s="149"/>
      <c r="M979" s="154"/>
      <c r="T979" s="155"/>
      <c r="AT979" s="151" t="s">
        <v>179</v>
      </c>
      <c r="AU979" s="151" t="s">
        <v>90</v>
      </c>
      <c r="AV979" s="12" t="s">
        <v>82</v>
      </c>
      <c r="AW979" s="12" t="s">
        <v>35</v>
      </c>
      <c r="AX979" s="12" t="s">
        <v>74</v>
      </c>
      <c r="AY979" s="151" t="s">
        <v>167</v>
      </c>
    </row>
    <row r="980" spans="2:51" s="12" customFormat="1" ht="11.25">
      <c r="B980" s="149"/>
      <c r="D980" s="150" t="s">
        <v>179</v>
      </c>
      <c r="E980" s="151" t="s">
        <v>19</v>
      </c>
      <c r="F980" s="152" t="s">
        <v>2695</v>
      </c>
      <c r="H980" s="151" t="s">
        <v>19</v>
      </c>
      <c r="I980" s="153"/>
      <c r="L980" s="149"/>
      <c r="M980" s="154"/>
      <c r="T980" s="155"/>
      <c r="AT980" s="151" t="s">
        <v>179</v>
      </c>
      <c r="AU980" s="151" t="s">
        <v>90</v>
      </c>
      <c r="AV980" s="12" t="s">
        <v>82</v>
      </c>
      <c r="AW980" s="12" t="s">
        <v>35</v>
      </c>
      <c r="AX980" s="12" t="s">
        <v>74</v>
      </c>
      <c r="AY980" s="151" t="s">
        <v>167</v>
      </c>
    </row>
    <row r="981" spans="2:51" s="13" customFormat="1" ht="11.25">
      <c r="B981" s="156"/>
      <c r="D981" s="150" t="s">
        <v>179</v>
      </c>
      <c r="E981" s="157" t="s">
        <v>19</v>
      </c>
      <c r="F981" s="158" t="s">
        <v>2696</v>
      </c>
      <c r="H981" s="159">
        <v>0.011</v>
      </c>
      <c r="I981" s="160"/>
      <c r="L981" s="156"/>
      <c r="M981" s="161"/>
      <c r="T981" s="162"/>
      <c r="AT981" s="157" t="s">
        <v>179</v>
      </c>
      <c r="AU981" s="157" t="s">
        <v>90</v>
      </c>
      <c r="AV981" s="13" t="s">
        <v>90</v>
      </c>
      <c r="AW981" s="13" t="s">
        <v>35</v>
      </c>
      <c r="AX981" s="13" t="s">
        <v>74</v>
      </c>
      <c r="AY981" s="157" t="s">
        <v>167</v>
      </c>
    </row>
    <row r="982" spans="2:51" s="12" customFormat="1" ht="11.25">
      <c r="B982" s="149"/>
      <c r="D982" s="150" t="s">
        <v>179</v>
      </c>
      <c r="E982" s="151" t="s">
        <v>19</v>
      </c>
      <c r="F982" s="152" t="s">
        <v>2671</v>
      </c>
      <c r="H982" s="151" t="s">
        <v>19</v>
      </c>
      <c r="I982" s="153"/>
      <c r="L982" s="149"/>
      <c r="M982" s="154"/>
      <c r="T982" s="155"/>
      <c r="AT982" s="151" t="s">
        <v>179</v>
      </c>
      <c r="AU982" s="151" t="s">
        <v>90</v>
      </c>
      <c r="AV982" s="12" t="s">
        <v>82</v>
      </c>
      <c r="AW982" s="12" t="s">
        <v>35</v>
      </c>
      <c r="AX982" s="12" t="s">
        <v>74</v>
      </c>
      <c r="AY982" s="151" t="s">
        <v>167</v>
      </c>
    </row>
    <row r="983" spans="2:51" s="13" customFormat="1" ht="11.25">
      <c r="B983" s="156"/>
      <c r="D983" s="150" t="s">
        <v>179</v>
      </c>
      <c r="E983" s="157" t="s">
        <v>19</v>
      </c>
      <c r="F983" s="158" t="s">
        <v>2697</v>
      </c>
      <c r="H983" s="159">
        <v>0.01</v>
      </c>
      <c r="I983" s="160"/>
      <c r="L983" s="156"/>
      <c r="M983" s="161"/>
      <c r="T983" s="162"/>
      <c r="AT983" s="157" t="s">
        <v>179</v>
      </c>
      <c r="AU983" s="157" t="s">
        <v>90</v>
      </c>
      <c r="AV983" s="13" t="s">
        <v>90</v>
      </c>
      <c r="AW983" s="13" t="s">
        <v>35</v>
      </c>
      <c r="AX983" s="13" t="s">
        <v>74</v>
      </c>
      <c r="AY983" s="157" t="s">
        <v>167</v>
      </c>
    </row>
    <row r="984" spans="2:51" s="12" customFormat="1" ht="11.25">
      <c r="B984" s="149"/>
      <c r="D984" s="150" t="s">
        <v>179</v>
      </c>
      <c r="E984" s="151" t="s">
        <v>19</v>
      </c>
      <c r="F984" s="152" t="s">
        <v>2698</v>
      </c>
      <c r="H984" s="151" t="s">
        <v>19</v>
      </c>
      <c r="I984" s="153"/>
      <c r="L984" s="149"/>
      <c r="M984" s="154"/>
      <c r="T984" s="155"/>
      <c r="AT984" s="151" t="s">
        <v>179</v>
      </c>
      <c r="AU984" s="151" t="s">
        <v>90</v>
      </c>
      <c r="AV984" s="12" t="s">
        <v>82</v>
      </c>
      <c r="AW984" s="12" t="s">
        <v>35</v>
      </c>
      <c r="AX984" s="12" t="s">
        <v>74</v>
      </c>
      <c r="AY984" s="151" t="s">
        <v>167</v>
      </c>
    </row>
    <row r="985" spans="2:51" s="13" customFormat="1" ht="11.25">
      <c r="B985" s="156"/>
      <c r="D985" s="150" t="s">
        <v>179</v>
      </c>
      <c r="E985" s="157" t="s">
        <v>19</v>
      </c>
      <c r="F985" s="158" t="s">
        <v>2699</v>
      </c>
      <c r="H985" s="159">
        <v>0.045</v>
      </c>
      <c r="I985" s="160"/>
      <c r="L985" s="156"/>
      <c r="M985" s="161"/>
      <c r="T985" s="162"/>
      <c r="AT985" s="157" t="s">
        <v>179</v>
      </c>
      <c r="AU985" s="157" t="s">
        <v>90</v>
      </c>
      <c r="AV985" s="13" t="s">
        <v>90</v>
      </c>
      <c r="AW985" s="13" t="s">
        <v>35</v>
      </c>
      <c r="AX985" s="13" t="s">
        <v>74</v>
      </c>
      <c r="AY985" s="157" t="s">
        <v>167</v>
      </c>
    </row>
    <row r="986" spans="2:51" s="12" customFormat="1" ht="11.25">
      <c r="B986" s="149"/>
      <c r="D986" s="150" t="s">
        <v>179</v>
      </c>
      <c r="E986" s="151" t="s">
        <v>19</v>
      </c>
      <c r="F986" s="152" t="s">
        <v>2700</v>
      </c>
      <c r="H986" s="151" t="s">
        <v>19</v>
      </c>
      <c r="I986" s="153"/>
      <c r="L986" s="149"/>
      <c r="M986" s="154"/>
      <c r="T986" s="155"/>
      <c r="AT986" s="151" t="s">
        <v>179</v>
      </c>
      <c r="AU986" s="151" t="s">
        <v>90</v>
      </c>
      <c r="AV986" s="12" t="s">
        <v>82</v>
      </c>
      <c r="AW986" s="12" t="s">
        <v>35</v>
      </c>
      <c r="AX986" s="12" t="s">
        <v>74</v>
      </c>
      <c r="AY986" s="151" t="s">
        <v>167</v>
      </c>
    </row>
    <row r="987" spans="2:51" s="12" customFormat="1" ht="11.25">
      <c r="B987" s="149"/>
      <c r="D987" s="150" t="s">
        <v>179</v>
      </c>
      <c r="E987" s="151" t="s">
        <v>19</v>
      </c>
      <c r="F987" s="152" t="s">
        <v>2695</v>
      </c>
      <c r="H987" s="151" t="s">
        <v>19</v>
      </c>
      <c r="I987" s="153"/>
      <c r="L987" s="149"/>
      <c r="M987" s="154"/>
      <c r="T987" s="155"/>
      <c r="AT987" s="151" t="s">
        <v>179</v>
      </c>
      <c r="AU987" s="151" t="s">
        <v>90</v>
      </c>
      <c r="AV987" s="12" t="s">
        <v>82</v>
      </c>
      <c r="AW987" s="12" t="s">
        <v>35</v>
      </c>
      <c r="AX987" s="12" t="s">
        <v>74</v>
      </c>
      <c r="AY987" s="151" t="s">
        <v>167</v>
      </c>
    </row>
    <row r="988" spans="2:51" s="13" customFormat="1" ht="11.25">
      <c r="B988" s="156"/>
      <c r="D988" s="150" t="s">
        <v>179</v>
      </c>
      <c r="E988" s="157" t="s">
        <v>19</v>
      </c>
      <c r="F988" s="158" t="s">
        <v>2701</v>
      </c>
      <c r="H988" s="159">
        <v>0.084</v>
      </c>
      <c r="I988" s="160"/>
      <c r="L988" s="156"/>
      <c r="M988" s="161"/>
      <c r="T988" s="162"/>
      <c r="AT988" s="157" t="s">
        <v>179</v>
      </c>
      <c r="AU988" s="157" t="s">
        <v>90</v>
      </c>
      <c r="AV988" s="13" t="s">
        <v>90</v>
      </c>
      <c r="AW988" s="13" t="s">
        <v>35</v>
      </c>
      <c r="AX988" s="13" t="s">
        <v>74</v>
      </c>
      <c r="AY988" s="157" t="s">
        <v>167</v>
      </c>
    </row>
    <row r="989" spans="2:51" s="12" customFormat="1" ht="11.25">
      <c r="B989" s="149"/>
      <c r="D989" s="150" t="s">
        <v>179</v>
      </c>
      <c r="E989" s="151" t="s">
        <v>19</v>
      </c>
      <c r="F989" s="152" t="s">
        <v>2702</v>
      </c>
      <c r="H989" s="151" t="s">
        <v>19</v>
      </c>
      <c r="I989" s="153"/>
      <c r="L989" s="149"/>
      <c r="M989" s="154"/>
      <c r="T989" s="155"/>
      <c r="AT989" s="151" t="s">
        <v>179</v>
      </c>
      <c r="AU989" s="151" t="s">
        <v>90</v>
      </c>
      <c r="AV989" s="12" t="s">
        <v>82</v>
      </c>
      <c r="AW989" s="12" t="s">
        <v>35</v>
      </c>
      <c r="AX989" s="12" t="s">
        <v>74</v>
      </c>
      <c r="AY989" s="151" t="s">
        <v>167</v>
      </c>
    </row>
    <row r="990" spans="2:51" s="13" customFormat="1" ht="11.25">
      <c r="B990" s="156"/>
      <c r="D990" s="150" t="s">
        <v>179</v>
      </c>
      <c r="E990" s="157" t="s">
        <v>19</v>
      </c>
      <c r="F990" s="158" t="s">
        <v>2703</v>
      </c>
      <c r="H990" s="159">
        <v>0.195</v>
      </c>
      <c r="I990" s="160"/>
      <c r="L990" s="156"/>
      <c r="M990" s="161"/>
      <c r="T990" s="162"/>
      <c r="AT990" s="157" t="s">
        <v>179</v>
      </c>
      <c r="AU990" s="157" t="s">
        <v>90</v>
      </c>
      <c r="AV990" s="13" t="s">
        <v>90</v>
      </c>
      <c r="AW990" s="13" t="s">
        <v>35</v>
      </c>
      <c r="AX990" s="13" t="s">
        <v>74</v>
      </c>
      <c r="AY990" s="157" t="s">
        <v>167</v>
      </c>
    </row>
    <row r="991" spans="2:51" s="12" customFormat="1" ht="11.25">
      <c r="B991" s="149"/>
      <c r="D991" s="150" t="s">
        <v>179</v>
      </c>
      <c r="E991" s="151" t="s">
        <v>19</v>
      </c>
      <c r="F991" s="152" t="s">
        <v>2704</v>
      </c>
      <c r="H991" s="151" t="s">
        <v>19</v>
      </c>
      <c r="I991" s="153"/>
      <c r="L991" s="149"/>
      <c r="M991" s="154"/>
      <c r="T991" s="155"/>
      <c r="AT991" s="151" t="s">
        <v>179</v>
      </c>
      <c r="AU991" s="151" t="s">
        <v>90</v>
      </c>
      <c r="AV991" s="12" t="s">
        <v>82</v>
      </c>
      <c r="AW991" s="12" t="s">
        <v>35</v>
      </c>
      <c r="AX991" s="12" t="s">
        <v>74</v>
      </c>
      <c r="AY991" s="151" t="s">
        <v>167</v>
      </c>
    </row>
    <row r="992" spans="2:51" s="13" customFormat="1" ht="11.25">
      <c r="B992" s="156"/>
      <c r="D992" s="150" t="s">
        <v>179</v>
      </c>
      <c r="E992" s="157" t="s">
        <v>19</v>
      </c>
      <c r="F992" s="158" t="s">
        <v>2705</v>
      </c>
      <c r="H992" s="159">
        <v>0.266</v>
      </c>
      <c r="I992" s="160"/>
      <c r="L992" s="156"/>
      <c r="M992" s="161"/>
      <c r="T992" s="162"/>
      <c r="AT992" s="157" t="s">
        <v>179</v>
      </c>
      <c r="AU992" s="157" t="s">
        <v>90</v>
      </c>
      <c r="AV992" s="13" t="s">
        <v>90</v>
      </c>
      <c r="AW992" s="13" t="s">
        <v>35</v>
      </c>
      <c r="AX992" s="13" t="s">
        <v>74</v>
      </c>
      <c r="AY992" s="157" t="s">
        <v>167</v>
      </c>
    </row>
    <row r="993" spans="2:51" s="15" customFormat="1" ht="11.25">
      <c r="B993" s="173"/>
      <c r="D993" s="150" t="s">
        <v>179</v>
      </c>
      <c r="E993" s="174" t="s">
        <v>19</v>
      </c>
      <c r="F993" s="175" t="s">
        <v>536</v>
      </c>
      <c r="H993" s="176">
        <v>0.611</v>
      </c>
      <c r="I993" s="177"/>
      <c r="L993" s="173"/>
      <c r="M993" s="178"/>
      <c r="T993" s="179"/>
      <c r="AT993" s="174" t="s">
        <v>179</v>
      </c>
      <c r="AU993" s="174" t="s">
        <v>90</v>
      </c>
      <c r="AV993" s="15" t="s">
        <v>103</v>
      </c>
      <c r="AW993" s="15" t="s">
        <v>35</v>
      </c>
      <c r="AX993" s="15" t="s">
        <v>74</v>
      </c>
      <c r="AY993" s="174" t="s">
        <v>167</v>
      </c>
    </row>
    <row r="994" spans="2:51" s="12" customFormat="1" ht="11.25">
      <c r="B994" s="149"/>
      <c r="D994" s="150" t="s">
        <v>179</v>
      </c>
      <c r="E994" s="151" t="s">
        <v>19</v>
      </c>
      <c r="F994" s="152" t="s">
        <v>685</v>
      </c>
      <c r="H994" s="151" t="s">
        <v>19</v>
      </c>
      <c r="I994" s="153"/>
      <c r="L994" s="149"/>
      <c r="M994" s="154"/>
      <c r="T994" s="155"/>
      <c r="AT994" s="151" t="s">
        <v>179</v>
      </c>
      <c r="AU994" s="151" t="s">
        <v>90</v>
      </c>
      <c r="AV994" s="12" t="s">
        <v>82</v>
      </c>
      <c r="AW994" s="12" t="s">
        <v>35</v>
      </c>
      <c r="AX994" s="12" t="s">
        <v>74</v>
      </c>
      <c r="AY994" s="151" t="s">
        <v>167</v>
      </c>
    </row>
    <row r="995" spans="2:51" s="13" customFormat="1" ht="11.25">
      <c r="B995" s="156"/>
      <c r="D995" s="150" t="s">
        <v>179</v>
      </c>
      <c r="E995" s="157" t="s">
        <v>19</v>
      </c>
      <c r="F995" s="158" t="s">
        <v>2706</v>
      </c>
      <c r="H995" s="159">
        <v>0.092</v>
      </c>
      <c r="I995" s="160"/>
      <c r="L995" s="156"/>
      <c r="M995" s="161"/>
      <c r="T995" s="162"/>
      <c r="AT995" s="157" t="s">
        <v>179</v>
      </c>
      <c r="AU995" s="157" t="s">
        <v>90</v>
      </c>
      <c r="AV995" s="13" t="s">
        <v>90</v>
      </c>
      <c r="AW995" s="13" t="s">
        <v>35</v>
      </c>
      <c r="AX995" s="13" t="s">
        <v>74</v>
      </c>
      <c r="AY995" s="157" t="s">
        <v>167</v>
      </c>
    </row>
    <row r="996" spans="2:51" s="14" customFormat="1" ht="11.25">
      <c r="B996" s="163"/>
      <c r="D996" s="150" t="s">
        <v>179</v>
      </c>
      <c r="E996" s="164" t="s">
        <v>19</v>
      </c>
      <c r="F996" s="165" t="s">
        <v>200</v>
      </c>
      <c r="H996" s="166">
        <v>0.703</v>
      </c>
      <c r="I996" s="167"/>
      <c r="L996" s="163"/>
      <c r="M996" s="168"/>
      <c r="T996" s="169"/>
      <c r="AT996" s="164" t="s">
        <v>179</v>
      </c>
      <c r="AU996" s="164" t="s">
        <v>90</v>
      </c>
      <c r="AV996" s="14" t="s">
        <v>175</v>
      </c>
      <c r="AW996" s="14" t="s">
        <v>35</v>
      </c>
      <c r="AX996" s="14" t="s">
        <v>82</v>
      </c>
      <c r="AY996" s="164" t="s">
        <v>167</v>
      </c>
    </row>
    <row r="997" spans="2:65" s="1" customFormat="1" ht="16.5" customHeight="1">
      <c r="B997" s="33"/>
      <c r="C997" s="132" t="s">
        <v>1225</v>
      </c>
      <c r="D997" s="132" t="s">
        <v>170</v>
      </c>
      <c r="E997" s="133" t="s">
        <v>2707</v>
      </c>
      <c r="F997" s="134" t="s">
        <v>2708</v>
      </c>
      <c r="G997" s="135" t="s">
        <v>173</v>
      </c>
      <c r="H997" s="136">
        <v>79.688</v>
      </c>
      <c r="I997" s="137"/>
      <c r="J997" s="138">
        <f>ROUND(I997*H997,2)</f>
        <v>0</v>
      </c>
      <c r="K997" s="134" t="s">
        <v>174</v>
      </c>
      <c r="L997" s="33"/>
      <c r="M997" s="139" t="s">
        <v>19</v>
      </c>
      <c r="N997" s="140" t="s">
        <v>46</v>
      </c>
      <c r="P997" s="141">
        <f>O997*H997</f>
        <v>0</v>
      </c>
      <c r="Q997" s="141">
        <v>0.08936</v>
      </c>
      <c r="R997" s="141">
        <f>Q997*H997</f>
        <v>7.12091968</v>
      </c>
      <c r="S997" s="141">
        <v>0</v>
      </c>
      <c r="T997" s="142">
        <f>S997*H997</f>
        <v>0</v>
      </c>
      <c r="AR997" s="143" t="s">
        <v>175</v>
      </c>
      <c r="AT997" s="143" t="s">
        <v>170</v>
      </c>
      <c r="AU997" s="143" t="s">
        <v>90</v>
      </c>
      <c r="AY997" s="18" t="s">
        <v>167</v>
      </c>
      <c r="BE997" s="144">
        <f>IF(N997="základní",J997,0)</f>
        <v>0</v>
      </c>
      <c r="BF997" s="144">
        <f>IF(N997="snížená",J997,0)</f>
        <v>0</v>
      </c>
      <c r="BG997" s="144">
        <f>IF(N997="zákl. přenesená",J997,0)</f>
        <v>0</v>
      </c>
      <c r="BH997" s="144">
        <f>IF(N997="sníž. přenesená",J997,0)</f>
        <v>0</v>
      </c>
      <c r="BI997" s="144">
        <f>IF(N997="nulová",J997,0)</f>
        <v>0</v>
      </c>
      <c r="BJ997" s="18" t="s">
        <v>90</v>
      </c>
      <c r="BK997" s="144">
        <f>ROUND(I997*H997,2)</f>
        <v>0</v>
      </c>
      <c r="BL997" s="18" t="s">
        <v>175</v>
      </c>
      <c r="BM997" s="143" t="s">
        <v>2709</v>
      </c>
    </row>
    <row r="998" spans="2:47" s="1" customFormat="1" ht="11.25">
      <c r="B998" s="33"/>
      <c r="D998" s="145" t="s">
        <v>177</v>
      </c>
      <c r="F998" s="146" t="s">
        <v>2710</v>
      </c>
      <c r="I998" s="147"/>
      <c r="L998" s="33"/>
      <c r="M998" s="148"/>
      <c r="T998" s="54"/>
      <c r="AT998" s="18" t="s">
        <v>177</v>
      </c>
      <c r="AU998" s="18" t="s">
        <v>90</v>
      </c>
    </row>
    <row r="999" spans="2:51" s="12" customFormat="1" ht="11.25">
      <c r="B999" s="149"/>
      <c r="D999" s="150" t="s">
        <v>179</v>
      </c>
      <c r="E999" s="151" t="s">
        <v>19</v>
      </c>
      <c r="F999" s="152" t="s">
        <v>2702</v>
      </c>
      <c r="H999" s="151" t="s">
        <v>19</v>
      </c>
      <c r="I999" s="153"/>
      <c r="L999" s="149"/>
      <c r="M999" s="154"/>
      <c r="T999" s="155"/>
      <c r="AT999" s="151" t="s">
        <v>179</v>
      </c>
      <c r="AU999" s="151" t="s">
        <v>90</v>
      </c>
      <c r="AV999" s="12" t="s">
        <v>82</v>
      </c>
      <c r="AW999" s="12" t="s">
        <v>35</v>
      </c>
      <c r="AX999" s="12" t="s">
        <v>74</v>
      </c>
      <c r="AY999" s="151" t="s">
        <v>167</v>
      </c>
    </row>
    <row r="1000" spans="2:51" s="13" customFormat="1" ht="11.25">
      <c r="B1000" s="156"/>
      <c r="D1000" s="150" t="s">
        <v>179</v>
      </c>
      <c r="E1000" s="157" t="s">
        <v>19</v>
      </c>
      <c r="F1000" s="158" t="s">
        <v>2711</v>
      </c>
      <c r="H1000" s="159">
        <v>32.22</v>
      </c>
      <c r="I1000" s="160"/>
      <c r="L1000" s="156"/>
      <c r="M1000" s="161"/>
      <c r="T1000" s="162"/>
      <c r="AT1000" s="157" t="s">
        <v>179</v>
      </c>
      <c r="AU1000" s="157" t="s">
        <v>90</v>
      </c>
      <c r="AV1000" s="13" t="s">
        <v>90</v>
      </c>
      <c r="AW1000" s="13" t="s">
        <v>35</v>
      </c>
      <c r="AX1000" s="13" t="s">
        <v>74</v>
      </c>
      <c r="AY1000" s="157" t="s">
        <v>167</v>
      </c>
    </row>
    <row r="1001" spans="2:51" s="12" customFormat="1" ht="11.25">
      <c r="B1001" s="149"/>
      <c r="D1001" s="150" t="s">
        <v>179</v>
      </c>
      <c r="E1001" s="151" t="s">
        <v>19</v>
      </c>
      <c r="F1001" s="152" t="s">
        <v>2704</v>
      </c>
      <c r="H1001" s="151" t="s">
        <v>19</v>
      </c>
      <c r="I1001" s="153"/>
      <c r="L1001" s="149"/>
      <c r="M1001" s="154"/>
      <c r="T1001" s="155"/>
      <c r="AT1001" s="151" t="s">
        <v>179</v>
      </c>
      <c r="AU1001" s="151" t="s">
        <v>90</v>
      </c>
      <c r="AV1001" s="12" t="s">
        <v>82</v>
      </c>
      <c r="AW1001" s="12" t="s">
        <v>35</v>
      </c>
      <c r="AX1001" s="12" t="s">
        <v>74</v>
      </c>
      <c r="AY1001" s="151" t="s">
        <v>167</v>
      </c>
    </row>
    <row r="1002" spans="2:51" s="13" customFormat="1" ht="11.25">
      <c r="B1002" s="156"/>
      <c r="D1002" s="150" t="s">
        <v>179</v>
      </c>
      <c r="E1002" s="157" t="s">
        <v>19</v>
      </c>
      <c r="F1002" s="158" t="s">
        <v>2712</v>
      </c>
      <c r="H1002" s="159">
        <v>14.74</v>
      </c>
      <c r="I1002" s="160"/>
      <c r="L1002" s="156"/>
      <c r="M1002" s="161"/>
      <c r="T1002" s="162"/>
      <c r="AT1002" s="157" t="s">
        <v>179</v>
      </c>
      <c r="AU1002" s="157" t="s">
        <v>90</v>
      </c>
      <c r="AV1002" s="13" t="s">
        <v>90</v>
      </c>
      <c r="AW1002" s="13" t="s">
        <v>35</v>
      </c>
      <c r="AX1002" s="13" t="s">
        <v>74</v>
      </c>
      <c r="AY1002" s="157" t="s">
        <v>167</v>
      </c>
    </row>
    <row r="1003" spans="2:51" s="13" customFormat="1" ht="11.25">
      <c r="B1003" s="156"/>
      <c r="D1003" s="150" t="s">
        <v>179</v>
      </c>
      <c r="E1003" s="157" t="s">
        <v>19</v>
      </c>
      <c r="F1003" s="158" t="s">
        <v>2713</v>
      </c>
      <c r="H1003" s="159">
        <v>14.54</v>
      </c>
      <c r="I1003" s="160"/>
      <c r="L1003" s="156"/>
      <c r="M1003" s="161"/>
      <c r="T1003" s="162"/>
      <c r="AT1003" s="157" t="s">
        <v>179</v>
      </c>
      <c r="AU1003" s="157" t="s">
        <v>90</v>
      </c>
      <c r="AV1003" s="13" t="s">
        <v>90</v>
      </c>
      <c r="AW1003" s="13" t="s">
        <v>35</v>
      </c>
      <c r="AX1003" s="13" t="s">
        <v>74</v>
      </c>
      <c r="AY1003" s="157" t="s">
        <v>167</v>
      </c>
    </row>
    <row r="1004" spans="2:51" s="13" customFormat="1" ht="11.25">
      <c r="B1004" s="156"/>
      <c r="D1004" s="150" t="s">
        <v>179</v>
      </c>
      <c r="E1004" s="157" t="s">
        <v>19</v>
      </c>
      <c r="F1004" s="158" t="s">
        <v>2714</v>
      </c>
      <c r="H1004" s="159">
        <v>14.588</v>
      </c>
      <c r="I1004" s="160"/>
      <c r="L1004" s="156"/>
      <c r="M1004" s="161"/>
      <c r="T1004" s="162"/>
      <c r="AT1004" s="157" t="s">
        <v>179</v>
      </c>
      <c r="AU1004" s="157" t="s">
        <v>90</v>
      </c>
      <c r="AV1004" s="13" t="s">
        <v>90</v>
      </c>
      <c r="AW1004" s="13" t="s">
        <v>35</v>
      </c>
      <c r="AX1004" s="13" t="s">
        <v>74</v>
      </c>
      <c r="AY1004" s="157" t="s">
        <v>167</v>
      </c>
    </row>
    <row r="1005" spans="2:51" s="12" customFormat="1" ht="11.25">
      <c r="B1005" s="149"/>
      <c r="D1005" s="150" t="s">
        <v>179</v>
      </c>
      <c r="E1005" s="151" t="s">
        <v>19</v>
      </c>
      <c r="F1005" s="152" t="s">
        <v>2715</v>
      </c>
      <c r="H1005" s="151" t="s">
        <v>19</v>
      </c>
      <c r="I1005" s="153"/>
      <c r="L1005" s="149"/>
      <c r="M1005" s="154"/>
      <c r="T1005" s="155"/>
      <c r="AT1005" s="151" t="s">
        <v>179</v>
      </c>
      <c r="AU1005" s="151" t="s">
        <v>90</v>
      </c>
      <c r="AV1005" s="12" t="s">
        <v>82</v>
      </c>
      <c r="AW1005" s="12" t="s">
        <v>35</v>
      </c>
      <c r="AX1005" s="12" t="s">
        <v>74</v>
      </c>
      <c r="AY1005" s="151" t="s">
        <v>167</v>
      </c>
    </row>
    <row r="1006" spans="2:51" s="13" customFormat="1" ht="11.25">
      <c r="B1006" s="156"/>
      <c r="D1006" s="150" t="s">
        <v>179</v>
      </c>
      <c r="E1006" s="157" t="s">
        <v>19</v>
      </c>
      <c r="F1006" s="158" t="s">
        <v>2716</v>
      </c>
      <c r="H1006" s="159">
        <v>3.6</v>
      </c>
      <c r="I1006" s="160"/>
      <c r="L1006" s="156"/>
      <c r="M1006" s="161"/>
      <c r="T1006" s="162"/>
      <c r="AT1006" s="157" t="s">
        <v>179</v>
      </c>
      <c r="AU1006" s="157" t="s">
        <v>90</v>
      </c>
      <c r="AV1006" s="13" t="s">
        <v>90</v>
      </c>
      <c r="AW1006" s="13" t="s">
        <v>35</v>
      </c>
      <c r="AX1006" s="13" t="s">
        <v>74</v>
      </c>
      <c r="AY1006" s="157" t="s">
        <v>167</v>
      </c>
    </row>
    <row r="1007" spans="2:51" s="14" customFormat="1" ht="11.25">
      <c r="B1007" s="163"/>
      <c r="D1007" s="150" t="s">
        <v>179</v>
      </c>
      <c r="E1007" s="164" t="s">
        <v>19</v>
      </c>
      <c r="F1007" s="165" t="s">
        <v>200</v>
      </c>
      <c r="H1007" s="166">
        <v>79.68799999999999</v>
      </c>
      <c r="I1007" s="167"/>
      <c r="L1007" s="163"/>
      <c r="M1007" s="168"/>
      <c r="T1007" s="169"/>
      <c r="AT1007" s="164" t="s">
        <v>179</v>
      </c>
      <c r="AU1007" s="164" t="s">
        <v>90</v>
      </c>
      <c r="AV1007" s="14" t="s">
        <v>175</v>
      </c>
      <c r="AW1007" s="14" t="s">
        <v>35</v>
      </c>
      <c r="AX1007" s="14" t="s">
        <v>82</v>
      </c>
      <c r="AY1007" s="164" t="s">
        <v>167</v>
      </c>
    </row>
    <row r="1008" spans="2:65" s="1" customFormat="1" ht="16.5" customHeight="1">
      <c r="B1008" s="33"/>
      <c r="C1008" s="132" t="s">
        <v>1229</v>
      </c>
      <c r="D1008" s="132" t="s">
        <v>170</v>
      </c>
      <c r="E1008" s="133" t="s">
        <v>2717</v>
      </c>
      <c r="F1008" s="134" t="s">
        <v>2718</v>
      </c>
      <c r="G1008" s="135" t="s">
        <v>173</v>
      </c>
      <c r="H1008" s="136">
        <v>34.08</v>
      </c>
      <c r="I1008" s="137"/>
      <c r="J1008" s="138">
        <f>ROUND(I1008*H1008,2)</f>
        <v>0</v>
      </c>
      <c r="K1008" s="134" t="s">
        <v>174</v>
      </c>
      <c r="L1008" s="33"/>
      <c r="M1008" s="139" t="s">
        <v>19</v>
      </c>
      <c r="N1008" s="140" t="s">
        <v>46</v>
      </c>
      <c r="P1008" s="141">
        <f>O1008*H1008</f>
        <v>0</v>
      </c>
      <c r="Q1008" s="141">
        <v>0.00013</v>
      </c>
      <c r="R1008" s="141">
        <f>Q1008*H1008</f>
        <v>0.004430399999999999</v>
      </c>
      <c r="S1008" s="141">
        <v>0</v>
      </c>
      <c r="T1008" s="142">
        <f>S1008*H1008</f>
        <v>0</v>
      </c>
      <c r="AR1008" s="143" t="s">
        <v>175</v>
      </c>
      <c r="AT1008" s="143" t="s">
        <v>170</v>
      </c>
      <c r="AU1008" s="143" t="s">
        <v>90</v>
      </c>
      <c r="AY1008" s="18" t="s">
        <v>167</v>
      </c>
      <c r="BE1008" s="144">
        <f>IF(N1008="základní",J1008,0)</f>
        <v>0</v>
      </c>
      <c r="BF1008" s="144">
        <f>IF(N1008="snížená",J1008,0)</f>
        <v>0</v>
      </c>
      <c r="BG1008" s="144">
        <f>IF(N1008="zákl. přenesená",J1008,0)</f>
        <v>0</v>
      </c>
      <c r="BH1008" s="144">
        <f>IF(N1008="sníž. přenesená",J1008,0)</f>
        <v>0</v>
      </c>
      <c r="BI1008" s="144">
        <f>IF(N1008="nulová",J1008,0)</f>
        <v>0</v>
      </c>
      <c r="BJ1008" s="18" t="s">
        <v>90</v>
      </c>
      <c r="BK1008" s="144">
        <f>ROUND(I1008*H1008,2)</f>
        <v>0</v>
      </c>
      <c r="BL1008" s="18" t="s">
        <v>175</v>
      </c>
      <c r="BM1008" s="143" t="s">
        <v>2719</v>
      </c>
    </row>
    <row r="1009" spans="2:47" s="1" customFormat="1" ht="11.25">
      <c r="B1009" s="33"/>
      <c r="D1009" s="145" t="s">
        <v>177</v>
      </c>
      <c r="F1009" s="146" t="s">
        <v>2720</v>
      </c>
      <c r="I1009" s="147"/>
      <c r="L1009" s="33"/>
      <c r="M1009" s="148"/>
      <c r="T1009" s="54"/>
      <c r="AT1009" s="18" t="s">
        <v>177</v>
      </c>
      <c r="AU1009" s="18" t="s">
        <v>90</v>
      </c>
    </row>
    <row r="1010" spans="2:51" s="12" customFormat="1" ht="11.25">
      <c r="B1010" s="149"/>
      <c r="D1010" s="150" t="s">
        <v>179</v>
      </c>
      <c r="E1010" s="151" t="s">
        <v>19</v>
      </c>
      <c r="F1010" s="152" t="s">
        <v>2498</v>
      </c>
      <c r="H1010" s="151" t="s">
        <v>19</v>
      </c>
      <c r="I1010" s="153"/>
      <c r="L1010" s="149"/>
      <c r="M1010" s="154"/>
      <c r="T1010" s="155"/>
      <c r="AT1010" s="151" t="s">
        <v>179</v>
      </c>
      <c r="AU1010" s="151" t="s">
        <v>90</v>
      </c>
      <c r="AV1010" s="12" t="s">
        <v>82</v>
      </c>
      <c r="AW1010" s="12" t="s">
        <v>35</v>
      </c>
      <c r="AX1010" s="12" t="s">
        <v>74</v>
      </c>
      <c r="AY1010" s="151" t="s">
        <v>167</v>
      </c>
    </row>
    <row r="1011" spans="2:51" s="13" customFormat="1" ht="11.25">
      <c r="B1011" s="156"/>
      <c r="D1011" s="150" t="s">
        <v>179</v>
      </c>
      <c r="E1011" s="157" t="s">
        <v>19</v>
      </c>
      <c r="F1011" s="158" t="s">
        <v>2721</v>
      </c>
      <c r="H1011" s="159">
        <v>16.56</v>
      </c>
      <c r="I1011" s="160"/>
      <c r="L1011" s="156"/>
      <c r="M1011" s="161"/>
      <c r="T1011" s="162"/>
      <c r="AT1011" s="157" t="s">
        <v>179</v>
      </c>
      <c r="AU1011" s="157" t="s">
        <v>90</v>
      </c>
      <c r="AV1011" s="13" t="s">
        <v>90</v>
      </c>
      <c r="AW1011" s="13" t="s">
        <v>35</v>
      </c>
      <c r="AX1011" s="13" t="s">
        <v>74</v>
      </c>
      <c r="AY1011" s="157" t="s">
        <v>167</v>
      </c>
    </row>
    <row r="1012" spans="2:51" s="13" customFormat="1" ht="11.25">
      <c r="B1012" s="156"/>
      <c r="D1012" s="150" t="s">
        <v>179</v>
      </c>
      <c r="E1012" s="157" t="s">
        <v>19</v>
      </c>
      <c r="F1012" s="158" t="s">
        <v>2722</v>
      </c>
      <c r="H1012" s="159">
        <v>16.56</v>
      </c>
      <c r="I1012" s="160"/>
      <c r="L1012" s="156"/>
      <c r="M1012" s="161"/>
      <c r="T1012" s="162"/>
      <c r="AT1012" s="157" t="s">
        <v>179</v>
      </c>
      <c r="AU1012" s="157" t="s">
        <v>90</v>
      </c>
      <c r="AV1012" s="13" t="s">
        <v>90</v>
      </c>
      <c r="AW1012" s="13" t="s">
        <v>35</v>
      </c>
      <c r="AX1012" s="13" t="s">
        <v>74</v>
      </c>
      <c r="AY1012" s="157" t="s">
        <v>167</v>
      </c>
    </row>
    <row r="1013" spans="2:51" s="12" customFormat="1" ht="11.25">
      <c r="B1013" s="149"/>
      <c r="D1013" s="150" t="s">
        <v>179</v>
      </c>
      <c r="E1013" s="151" t="s">
        <v>19</v>
      </c>
      <c r="F1013" s="152" t="s">
        <v>2723</v>
      </c>
      <c r="H1013" s="151" t="s">
        <v>19</v>
      </c>
      <c r="I1013" s="153"/>
      <c r="L1013" s="149"/>
      <c r="M1013" s="154"/>
      <c r="T1013" s="155"/>
      <c r="AT1013" s="151" t="s">
        <v>179</v>
      </c>
      <c r="AU1013" s="151" t="s">
        <v>90</v>
      </c>
      <c r="AV1013" s="12" t="s">
        <v>82</v>
      </c>
      <c r="AW1013" s="12" t="s">
        <v>35</v>
      </c>
      <c r="AX1013" s="12" t="s">
        <v>74</v>
      </c>
      <c r="AY1013" s="151" t="s">
        <v>167</v>
      </c>
    </row>
    <row r="1014" spans="2:51" s="13" customFormat="1" ht="11.25">
      <c r="B1014" s="156"/>
      <c r="D1014" s="150" t="s">
        <v>179</v>
      </c>
      <c r="E1014" s="157" t="s">
        <v>19</v>
      </c>
      <c r="F1014" s="158" t="s">
        <v>2724</v>
      </c>
      <c r="H1014" s="159">
        <v>0.96</v>
      </c>
      <c r="I1014" s="160"/>
      <c r="L1014" s="156"/>
      <c r="M1014" s="161"/>
      <c r="T1014" s="162"/>
      <c r="AT1014" s="157" t="s">
        <v>179</v>
      </c>
      <c r="AU1014" s="157" t="s">
        <v>90</v>
      </c>
      <c r="AV1014" s="13" t="s">
        <v>90</v>
      </c>
      <c r="AW1014" s="13" t="s">
        <v>35</v>
      </c>
      <c r="AX1014" s="13" t="s">
        <v>74</v>
      </c>
      <c r="AY1014" s="157" t="s">
        <v>167</v>
      </c>
    </row>
    <row r="1015" spans="2:51" s="14" customFormat="1" ht="11.25">
      <c r="B1015" s="163"/>
      <c r="D1015" s="150" t="s">
        <v>179</v>
      </c>
      <c r="E1015" s="164" t="s">
        <v>19</v>
      </c>
      <c r="F1015" s="165" t="s">
        <v>200</v>
      </c>
      <c r="H1015" s="166">
        <v>34.08</v>
      </c>
      <c r="I1015" s="167"/>
      <c r="L1015" s="163"/>
      <c r="M1015" s="168"/>
      <c r="T1015" s="169"/>
      <c r="AT1015" s="164" t="s">
        <v>179</v>
      </c>
      <c r="AU1015" s="164" t="s">
        <v>90</v>
      </c>
      <c r="AV1015" s="14" t="s">
        <v>175</v>
      </c>
      <c r="AW1015" s="14" t="s">
        <v>35</v>
      </c>
      <c r="AX1015" s="14" t="s">
        <v>82</v>
      </c>
      <c r="AY1015" s="164" t="s">
        <v>167</v>
      </c>
    </row>
    <row r="1016" spans="2:65" s="1" customFormat="1" ht="16.5" customHeight="1">
      <c r="B1016" s="33"/>
      <c r="C1016" s="132" t="s">
        <v>1237</v>
      </c>
      <c r="D1016" s="132" t="s">
        <v>170</v>
      </c>
      <c r="E1016" s="133" t="s">
        <v>2725</v>
      </c>
      <c r="F1016" s="134" t="s">
        <v>2726</v>
      </c>
      <c r="G1016" s="135" t="s">
        <v>173</v>
      </c>
      <c r="H1016" s="136">
        <v>171.11</v>
      </c>
      <c r="I1016" s="137"/>
      <c r="J1016" s="138">
        <f>ROUND(I1016*H1016,2)</f>
        <v>0</v>
      </c>
      <c r="K1016" s="134" t="s">
        <v>19</v>
      </c>
      <c r="L1016" s="33"/>
      <c r="M1016" s="139" t="s">
        <v>19</v>
      </c>
      <c r="N1016" s="140" t="s">
        <v>46</v>
      </c>
      <c r="P1016" s="141">
        <f>O1016*H1016</f>
        <v>0</v>
      </c>
      <c r="Q1016" s="141">
        <v>0.00455</v>
      </c>
      <c r="R1016" s="141">
        <f>Q1016*H1016</f>
        <v>0.7785505000000001</v>
      </c>
      <c r="S1016" s="141">
        <v>0</v>
      </c>
      <c r="T1016" s="142">
        <f>S1016*H1016</f>
        <v>0</v>
      </c>
      <c r="AR1016" s="143" t="s">
        <v>309</v>
      </c>
      <c r="AT1016" s="143" t="s">
        <v>170</v>
      </c>
      <c r="AU1016" s="143" t="s">
        <v>90</v>
      </c>
      <c r="AY1016" s="18" t="s">
        <v>167</v>
      </c>
      <c r="BE1016" s="144">
        <f>IF(N1016="základní",J1016,0)</f>
        <v>0</v>
      </c>
      <c r="BF1016" s="144">
        <f>IF(N1016="snížená",J1016,0)</f>
        <v>0</v>
      </c>
      <c r="BG1016" s="144">
        <f>IF(N1016="zákl. přenesená",J1016,0)</f>
        <v>0</v>
      </c>
      <c r="BH1016" s="144">
        <f>IF(N1016="sníž. přenesená",J1016,0)</f>
        <v>0</v>
      </c>
      <c r="BI1016" s="144">
        <f>IF(N1016="nulová",J1016,0)</f>
        <v>0</v>
      </c>
      <c r="BJ1016" s="18" t="s">
        <v>90</v>
      </c>
      <c r="BK1016" s="144">
        <f>ROUND(I1016*H1016,2)</f>
        <v>0</v>
      </c>
      <c r="BL1016" s="18" t="s">
        <v>309</v>
      </c>
      <c r="BM1016" s="143" t="s">
        <v>2727</v>
      </c>
    </row>
    <row r="1017" spans="2:51" s="12" customFormat="1" ht="11.25">
      <c r="B1017" s="149"/>
      <c r="D1017" s="150" t="s">
        <v>179</v>
      </c>
      <c r="E1017" s="151" t="s">
        <v>19</v>
      </c>
      <c r="F1017" s="152" t="s">
        <v>2522</v>
      </c>
      <c r="H1017" s="151" t="s">
        <v>19</v>
      </c>
      <c r="I1017" s="153"/>
      <c r="L1017" s="149"/>
      <c r="M1017" s="154"/>
      <c r="T1017" s="155"/>
      <c r="AT1017" s="151" t="s">
        <v>179</v>
      </c>
      <c r="AU1017" s="151" t="s">
        <v>90</v>
      </c>
      <c r="AV1017" s="12" t="s">
        <v>82</v>
      </c>
      <c r="AW1017" s="12" t="s">
        <v>35</v>
      </c>
      <c r="AX1017" s="12" t="s">
        <v>74</v>
      </c>
      <c r="AY1017" s="151" t="s">
        <v>167</v>
      </c>
    </row>
    <row r="1018" spans="2:51" s="13" customFormat="1" ht="11.25">
      <c r="B1018" s="156"/>
      <c r="D1018" s="150" t="s">
        <v>179</v>
      </c>
      <c r="E1018" s="157" t="s">
        <v>19</v>
      </c>
      <c r="F1018" s="158" t="s">
        <v>2728</v>
      </c>
      <c r="H1018" s="159">
        <v>122</v>
      </c>
      <c r="I1018" s="160"/>
      <c r="L1018" s="156"/>
      <c r="M1018" s="161"/>
      <c r="T1018" s="162"/>
      <c r="AT1018" s="157" t="s">
        <v>179</v>
      </c>
      <c r="AU1018" s="157" t="s">
        <v>90</v>
      </c>
      <c r="AV1018" s="13" t="s">
        <v>90</v>
      </c>
      <c r="AW1018" s="13" t="s">
        <v>35</v>
      </c>
      <c r="AX1018" s="13" t="s">
        <v>74</v>
      </c>
      <c r="AY1018" s="157" t="s">
        <v>167</v>
      </c>
    </row>
    <row r="1019" spans="2:51" s="12" customFormat="1" ht="11.25">
      <c r="B1019" s="149"/>
      <c r="D1019" s="150" t="s">
        <v>179</v>
      </c>
      <c r="E1019" s="151" t="s">
        <v>19</v>
      </c>
      <c r="F1019" s="152" t="s">
        <v>2528</v>
      </c>
      <c r="H1019" s="151" t="s">
        <v>19</v>
      </c>
      <c r="I1019" s="153"/>
      <c r="L1019" s="149"/>
      <c r="M1019" s="154"/>
      <c r="T1019" s="155"/>
      <c r="AT1019" s="151" t="s">
        <v>179</v>
      </c>
      <c r="AU1019" s="151" t="s">
        <v>90</v>
      </c>
      <c r="AV1019" s="12" t="s">
        <v>82</v>
      </c>
      <c r="AW1019" s="12" t="s">
        <v>35</v>
      </c>
      <c r="AX1019" s="12" t="s">
        <v>74</v>
      </c>
      <c r="AY1019" s="151" t="s">
        <v>167</v>
      </c>
    </row>
    <row r="1020" spans="2:51" s="13" customFormat="1" ht="11.25">
      <c r="B1020" s="156"/>
      <c r="D1020" s="150" t="s">
        <v>179</v>
      </c>
      <c r="E1020" s="157" t="s">
        <v>19</v>
      </c>
      <c r="F1020" s="158" t="s">
        <v>2729</v>
      </c>
      <c r="H1020" s="159">
        <v>49.11</v>
      </c>
      <c r="I1020" s="160"/>
      <c r="L1020" s="156"/>
      <c r="M1020" s="161"/>
      <c r="T1020" s="162"/>
      <c r="AT1020" s="157" t="s">
        <v>179</v>
      </c>
      <c r="AU1020" s="157" t="s">
        <v>90</v>
      </c>
      <c r="AV1020" s="13" t="s">
        <v>90</v>
      </c>
      <c r="AW1020" s="13" t="s">
        <v>35</v>
      </c>
      <c r="AX1020" s="13" t="s">
        <v>74</v>
      </c>
      <c r="AY1020" s="157" t="s">
        <v>167</v>
      </c>
    </row>
    <row r="1021" spans="2:51" s="14" customFormat="1" ht="11.25">
      <c r="B1021" s="163"/>
      <c r="D1021" s="150" t="s">
        <v>179</v>
      </c>
      <c r="E1021" s="164" t="s">
        <v>19</v>
      </c>
      <c r="F1021" s="165" t="s">
        <v>200</v>
      </c>
      <c r="H1021" s="166">
        <v>171.11</v>
      </c>
      <c r="I1021" s="167"/>
      <c r="L1021" s="163"/>
      <c r="M1021" s="168"/>
      <c r="T1021" s="169"/>
      <c r="AT1021" s="164" t="s">
        <v>179</v>
      </c>
      <c r="AU1021" s="164" t="s">
        <v>90</v>
      </c>
      <c r="AV1021" s="14" t="s">
        <v>175</v>
      </c>
      <c r="AW1021" s="14" t="s">
        <v>35</v>
      </c>
      <c r="AX1021" s="14" t="s">
        <v>82</v>
      </c>
      <c r="AY1021" s="164" t="s">
        <v>167</v>
      </c>
    </row>
    <row r="1022" spans="2:65" s="1" customFormat="1" ht="24.2" customHeight="1">
      <c r="B1022" s="33"/>
      <c r="C1022" s="132" t="s">
        <v>1242</v>
      </c>
      <c r="D1022" s="132" t="s">
        <v>170</v>
      </c>
      <c r="E1022" s="133" t="s">
        <v>2730</v>
      </c>
      <c r="F1022" s="134" t="s">
        <v>2731</v>
      </c>
      <c r="G1022" s="135" t="s">
        <v>173</v>
      </c>
      <c r="H1022" s="136">
        <v>122</v>
      </c>
      <c r="I1022" s="137"/>
      <c r="J1022" s="138">
        <f>ROUND(I1022*H1022,2)</f>
        <v>0</v>
      </c>
      <c r="K1022" s="134" t="s">
        <v>19</v>
      </c>
      <c r="L1022" s="33"/>
      <c r="M1022" s="139" t="s">
        <v>19</v>
      </c>
      <c r="N1022" s="140" t="s">
        <v>46</v>
      </c>
      <c r="P1022" s="141">
        <f>O1022*H1022</f>
        <v>0</v>
      </c>
      <c r="Q1022" s="141">
        <v>0.0032</v>
      </c>
      <c r="R1022" s="141">
        <f>Q1022*H1022</f>
        <v>0.3904</v>
      </c>
      <c r="S1022" s="141">
        <v>0</v>
      </c>
      <c r="T1022" s="142">
        <f>S1022*H1022</f>
        <v>0</v>
      </c>
      <c r="AR1022" s="143" t="s">
        <v>175</v>
      </c>
      <c r="AT1022" s="143" t="s">
        <v>170</v>
      </c>
      <c r="AU1022" s="143" t="s">
        <v>90</v>
      </c>
      <c r="AY1022" s="18" t="s">
        <v>167</v>
      </c>
      <c r="BE1022" s="144">
        <f>IF(N1022="základní",J1022,0)</f>
        <v>0</v>
      </c>
      <c r="BF1022" s="144">
        <f>IF(N1022="snížená",J1022,0)</f>
        <v>0</v>
      </c>
      <c r="BG1022" s="144">
        <f>IF(N1022="zákl. přenesená",J1022,0)</f>
        <v>0</v>
      </c>
      <c r="BH1022" s="144">
        <f>IF(N1022="sníž. přenesená",J1022,0)</f>
        <v>0</v>
      </c>
      <c r="BI1022" s="144">
        <f>IF(N1022="nulová",J1022,0)</f>
        <v>0</v>
      </c>
      <c r="BJ1022" s="18" t="s">
        <v>90</v>
      </c>
      <c r="BK1022" s="144">
        <f>ROUND(I1022*H1022,2)</f>
        <v>0</v>
      </c>
      <c r="BL1022" s="18" t="s">
        <v>175</v>
      </c>
      <c r="BM1022" s="143" t="s">
        <v>2732</v>
      </c>
    </row>
    <row r="1023" spans="2:51" s="12" customFormat="1" ht="11.25">
      <c r="B1023" s="149"/>
      <c r="D1023" s="150" t="s">
        <v>179</v>
      </c>
      <c r="E1023" s="151" t="s">
        <v>19</v>
      </c>
      <c r="F1023" s="152" t="s">
        <v>2522</v>
      </c>
      <c r="H1023" s="151" t="s">
        <v>19</v>
      </c>
      <c r="I1023" s="153"/>
      <c r="L1023" s="149"/>
      <c r="M1023" s="154"/>
      <c r="T1023" s="155"/>
      <c r="AT1023" s="151" t="s">
        <v>179</v>
      </c>
      <c r="AU1023" s="151" t="s">
        <v>90</v>
      </c>
      <c r="AV1023" s="12" t="s">
        <v>82</v>
      </c>
      <c r="AW1023" s="12" t="s">
        <v>35</v>
      </c>
      <c r="AX1023" s="12" t="s">
        <v>74</v>
      </c>
      <c r="AY1023" s="151" t="s">
        <v>167</v>
      </c>
    </row>
    <row r="1024" spans="2:51" s="13" customFormat="1" ht="11.25">
      <c r="B1024" s="156"/>
      <c r="D1024" s="150" t="s">
        <v>179</v>
      </c>
      <c r="E1024" s="157" t="s">
        <v>19</v>
      </c>
      <c r="F1024" s="158" t="s">
        <v>2728</v>
      </c>
      <c r="H1024" s="159">
        <v>122</v>
      </c>
      <c r="I1024" s="160"/>
      <c r="L1024" s="156"/>
      <c r="M1024" s="161"/>
      <c r="T1024" s="162"/>
      <c r="AT1024" s="157" t="s">
        <v>179</v>
      </c>
      <c r="AU1024" s="157" t="s">
        <v>90</v>
      </c>
      <c r="AV1024" s="13" t="s">
        <v>90</v>
      </c>
      <c r="AW1024" s="13" t="s">
        <v>35</v>
      </c>
      <c r="AX1024" s="13" t="s">
        <v>74</v>
      </c>
      <c r="AY1024" s="157" t="s">
        <v>167</v>
      </c>
    </row>
    <row r="1025" spans="2:51" s="14" customFormat="1" ht="11.25">
      <c r="B1025" s="163"/>
      <c r="D1025" s="150" t="s">
        <v>179</v>
      </c>
      <c r="E1025" s="164" t="s">
        <v>19</v>
      </c>
      <c r="F1025" s="165" t="s">
        <v>200</v>
      </c>
      <c r="H1025" s="166">
        <v>122</v>
      </c>
      <c r="I1025" s="167"/>
      <c r="L1025" s="163"/>
      <c r="M1025" s="168"/>
      <c r="T1025" s="169"/>
      <c r="AT1025" s="164" t="s">
        <v>179</v>
      </c>
      <c r="AU1025" s="164" t="s">
        <v>90</v>
      </c>
      <c r="AV1025" s="14" t="s">
        <v>175</v>
      </c>
      <c r="AW1025" s="14" t="s">
        <v>35</v>
      </c>
      <c r="AX1025" s="14" t="s">
        <v>82</v>
      </c>
      <c r="AY1025" s="164" t="s">
        <v>167</v>
      </c>
    </row>
    <row r="1026" spans="2:65" s="1" customFormat="1" ht="16.5" customHeight="1">
      <c r="B1026" s="33"/>
      <c r="C1026" s="180" t="s">
        <v>1246</v>
      </c>
      <c r="D1026" s="180" t="s">
        <v>587</v>
      </c>
      <c r="E1026" s="181" t="s">
        <v>2733</v>
      </c>
      <c r="F1026" s="182" t="s">
        <v>2734</v>
      </c>
      <c r="G1026" s="183" t="s">
        <v>173</v>
      </c>
      <c r="H1026" s="184">
        <v>124.44</v>
      </c>
      <c r="I1026" s="185"/>
      <c r="J1026" s="186">
        <f>ROUND(I1026*H1026,2)</f>
        <v>0</v>
      </c>
      <c r="K1026" s="182" t="s">
        <v>19</v>
      </c>
      <c r="L1026" s="187"/>
      <c r="M1026" s="188" t="s">
        <v>19</v>
      </c>
      <c r="N1026" s="189" t="s">
        <v>46</v>
      </c>
      <c r="P1026" s="141">
        <f>O1026*H1026</f>
        <v>0</v>
      </c>
      <c r="Q1026" s="141">
        <v>0.09375</v>
      </c>
      <c r="R1026" s="141">
        <f>Q1026*H1026</f>
        <v>11.66625</v>
      </c>
      <c r="S1026" s="141">
        <v>0</v>
      </c>
      <c r="T1026" s="142">
        <f>S1026*H1026</f>
        <v>0</v>
      </c>
      <c r="AR1026" s="143" t="s">
        <v>235</v>
      </c>
      <c r="AT1026" s="143" t="s">
        <v>587</v>
      </c>
      <c r="AU1026" s="143" t="s">
        <v>90</v>
      </c>
      <c r="AY1026" s="18" t="s">
        <v>167</v>
      </c>
      <c r="BE1026" s="144">
        <f>IF(N1026="základní",J1026,0)</f>
        <v>0</v>
      </c>
      <c r="BF1026" s="144">
        <f>IF(N1026="snížená",J1026,0)</f>
        <v>0</v>
      </c>
      <c r="BG1026" s="144">
        <f>IF(N1026="zákl. přenesená",J1026,0)</f>
        <v>0</v>
      </c>
      <c r="BH1026" s="144">
        <f>IF(N1026="sníž. přenesená",J1026,0)</f>
        <v>0</v>
      </c>
      <c r="BI1026" s="144">
        <f>IF(N1026="nulová",J1026,0)</f>
        <v>0</v>
      </c>
      <c r="BJ1026" s="18" t="s">
        <v>90</v>
      </c>
      <c r="BK1026" s="144">
        <f>ROUND(I1026*H1026,2)</f>
        <v>0</v>
      </c>
      <c r="BL1026" s="18" t="s">
        <v>175</v>
      </c>
      <c r="BM1026" s="143" t="s">
        <v>2735</v>
      </c>
    </row>
    <row r="1027" spans="2:51" s="13" customFormat="1" ht="11.25">
      <c r="B1027" s="156"/>
      <c r="D1027" s="150" t="s">
        <v>179</v>
      </c>
      <c r="F1027" s="158" t="s">
        <v>2736</v>
      </c>
      <c r="H1027" s="159">
        <v>124.44</v>
      </c>
      <c r="I1027" s="160"/>
      <c r="L1027" s="156"/>
      <c r="M1027" s="161"/>
      <c r="T1027" s="162"/>
      <c r="AT1027" s="157" t="s">
        <v>179</v>
      </c>
      <c r="AU1027" s="157" t="s">
        <v>90</v>
      </c>
      <c r="AV1027" s="13" t="s">
        <v>90</v>
      </c>
      <c r="AW1027" s="13" t="s">
        <v>4</v>
      </c>
      <c r="AX1027" s="13" t="s">
        <v>82</v>
      </c>
      <c r="AY1027" s="157" t="s">
        <v>167</v>
      </c>
    </row>
    <row r="1028" spans="2:65" s="1" customFormat="1" ht="16.5" customHeight="1">
      <c r="B1028" s="33"/>
      <c r="C1028" s="132" t="s">
        <v>1251</v>
      </c>
      <c r="D1028" s="132" t="s">
        <v>170</v>
      </c>
      <c r="E1028" s="133" t="s">
        <v>2737</v>
      </c>
      <c r="F1028" s="134" t="s">
        <v>2738</v>
      </c>
      <c r="G1028" s="135" t="s">
        <v>368</v>
      </c>
      <c r="H1028" s="136">
        <v>29</v>
      </c>
      <c r="I1028" s="137"/>
      <c r="J1028" s="138">
        <f>ROUND(I1028*H1028,2)</f>
        <v>0</v>
      </c>
      <c r="K1028" s="134" t="s">
        <v>19</v>
      </c>
      <c r="L1028" s="33"/>
      <c r="M1028" s="139" t="s">
        <v>19</v>
      </c>
      <c r="N1028" s="140" t="s">
        <v>46</v>
      </c>
      <c r="P1028" s="141">
        <f>O1028*H1028</f>
        <v>0</v>
      </c>
      <c r="Q1028" s="141">
        <v>0.0032</v>
      </c>
      <c r="R1028" s="141">
        <f>Q1028*H1028</f>
        <v>0.09280000000000001</v>
      </c>
      <c r="S1028" s="141">
        <v>0</v>
      </c>
      <c r="T1028" s="142">
        <f>S1028*H1028</f>
        <v>0</v>
      </c>
      <c r="AR1028" s="143" t="s">
        <v>175</v>
      </c>
      <c r="AT1028" s="143" t="s">
        <v>170</v>
      </c>
      <c r="AU1028" s="143" t="s">
        <v>90</v>
      </c>
      <c r="AY1028" s="18" t="s">
        <v>167</v>
      </c>
      <c r="BE1028" s="144">
        <f>IF(N1028="základní",J1028,0)</f>
        <v>0</v>
      </c>
      <c r="BF1028" s="144">
        <f>IF(N1028="snížená",J1028,0)</f>
        <v>0</v>
      </c>
      <c r="BG1028" s="144">
        <f>IF(N1028="zákl. přenesená",J1028,0)</f>
        <v>0</v>
      </c>
      <c r="BH1028" s="144">
        <f>IF(N1028="sníž. přenesená",J1028,0)</f>
        <v>0</v>
      </c>
      <c r="BI1028" s="144">
        <f>IF(N1028="nulová",J1028,0)</f>
        <v>0</v>
      </c>
      <c r="BJ1028" s="18" t="s">
        <v>90</v>
      </c>
      <c r="BK1028" s="144">
        <f>ROUND(I1028*H1028,2)</f>
        <v>0</v>
      </c>
      <c r="BL1028" s="18" t="s">
        <v>175</v>
      </c>
      <c r="BM1028" s="143" t="s">
        <v>2739</v>
      </c>
    </row>
    <row r="1029" spans="2:51" s="12" customFormat="1" ht="11.25">
      <c r="B1029" s="149"/>
      <c r="D1029" s="150" t="s">
        <v>179</v>
      </c>
      <c r="E1029" s="151" t="s">
        <v>19</v>
      </c>
      <c r="F1029" s="152" t="s">
        <v>2740</v>
      </c>
      <c r="H1029" s="151" t="s">
        <v>19</v>
      </c>
      <c r="I1029" s="153"/>
      <c r="L1029" s="149"/>
      <c r="M1029" s="154"/>
      <c r="T1029" s="155"/>
      <c r="AT1029" s="151" t="s">
        <v>179</v>
      </c>
      <c r="AU1029" s="151" t="s">
        <v>90</v>
      </c>
      <c r="AV1029" s="12" t="s">
        <v>82</v>
      </c>
      <c r="AW1029" s="12" t="s">
        <v>35</v>
      </c>
      <c r="AX1029" s="12" t="s">
        <v>74</v>
      </c>
      <c r="AY1029" s="151" t="s">
        <v>167</v>
      </c>
    </row>
    <row r="1030" spans="2:51" s="13" customFormat="1" ht="11.25">
      <c r="B1030" s="156"/>
      <c r="D1030" s="150" t="s">
        <v>179</v>
      </c>
      <c r="E1030" s="157" t="s">
        <v>19</v>
      </c>
      <c r="F1030" s="158" t="s">
        <v>2741</v>
      </c>
      <c r="H1030" s="159">
        <v>29</v>
      </c>
      <c r="I1030" s="160"/>
      <c r="L1030" s="156"/>
      <c r="M1030" s="161"/>
      <c r="T1030" s="162"/>
      <c r="AT1030" s="157" t="s">
        <v>179</v>
      </c>
      <c r="AU1030" s="157" t="s">
        <v>90</v>
      </c>
      <c r="AV1030" s="13" t="s">
        <v>90</v>
      </c>
      <c r="AW1030" s="13" t="s">
        <v>35</v>
      </c>
      <c r="AX1030" s="13" t="s">
        <v>74</v>
      </c>
      <c r="AY1030" s="157" t="s">
        <v>167</v>
      </c>
    </row>
    <row r="1031" spans="2:51" s="14" customFormat="1" ht="11.25">
      <c r="B1031" s="163"/>
      <c r="D1031" s="150" t="s">
        <v>179</v>
      </c>
      <c r="E1031" s="164" t="s">
        <v>19</v>
      </c>
      <c r="F1031" s="165" t="s">
        <v>200</v>
      </c>
      <c r="H1031" s="166">
        <v>29</v>
      </c>
      <c r="I1031" s="167"/>
      <c r="L1031" s="163"/>
      <c r="M1031" s="168"/>
      <c r="T1031" s="169"/>
      <c r="AT1031" s="164" t="s">
        <v>179</v>
      </c>
      <c r="AU1031" s="164" t="s">
        <v>90</v>
      </c>
      <c r="AV1031" s="14" t="s">
        <v>175</v>
      </c>
      <c r="AW1031" s="14" t="s">
        <v>35</v>
      </c>
      <c r="AX1031" s="14" t="s">
        <v>82</v>
      </c>
      <c r="AY1031" s="164" t="s">
        <v>167</v>
      </c>
    </row>
    <row r="1032" spans="2:63" s="11" customFormat="1" ht="22.9" customHeight="1">
      <c r="B1032" s="120"/>
      <c r="D1032" s="121" t="s">
        <v>73</v>
      </c>
      <c r="E1032" s="130" t="s">
        <v>168</v>
      </c>
      <c r="F1032" s="130" t="s">
        <v>169</v>
      </c>
      <c r="I1032" s="123"/>
      <c r="J1032" s="131">
        <f>BK1032</f>
        <v>0</v>
      </c>
      <c r="L1032" s="120"/>
      <c r="M1032" s="125"/>
      <c r="P1032" s="126">
        <f>SUM(P1033:P1056)</f>
        <v>0</v>
      </c>
      <c r="R1032" s="126">
        <f>SUM(R1033:R1056)</f>
        <v>0.013120000000000001</v>
      </c>
      <c r="T1032" s="127">
        <f>SUM(T1033:T1056)</f>
        <v>0</v>
      </c>
      <c r="AR1032" s="121" t="s">
        <v>82</v>
      </c>
      <c r="AT1032" s="128" t="s">
        <v>73</v>
      </c>
      <c r="AU1032" s="128" t="s">
        <v>82</v>
      </c>
      <c r="AY1032" s="121" t="s">
        <v>167</v>
      </c>
      <c r="BK1032" s="129">
        <f>SUM(BK1033:BK1056)</f>
        <v>0</v>
      </c>
    </row>
    <row r="1033" spans="2:65" s="1" customFormat="1" ht="16.5" customHeight="1">
      <c r="B1033" s="33"/>
      <c r="C1033" s="132" t="s">
        <v>1255</v>
      </c>
      <c r="D1033" s="132" t="s">
        <v>170</v>
      </c>
      <c r="E1033" s="133" t="s">
        <v>2742</v>
      </c>
      <c r="F1033" s="134" t="s">
        <v>2743</v>
      </c>
      <c r="G1033" s="135" t="s">
        <v>312</v>
      </c>
      <c r="H1033" s="136">
        <v>17</v>
      </c>
      <c r="I1033" s="137"/>
      <c r="J1033" s="138">
        <f>ROUND(I1033*H1033,2)</f>
        <v>0</v>
      </c>
      <c r="K1033" s="134" t="s">
        <v>19</v>
      </c>
      <c r="L1033" s="33"/>
      <c r="M1033" s="139" t="s">
        <v>19</v>
      </c>
      <c r="N1033" s="140" t="s">
        <v>46</v>
      </c>
      <c r="P1033" s="141">
        <f>O1033*H1033</f>
        <v>0</v>
      </c>
      <c r="Q1033" s="141">
        <v>0</v>
      </c>
      <c r="R1033" s="141">
        <f>Q1033*H1033</f>
        <v>0</v>
      </c>
      <c r="S1033" s="141">
        <v>0</v>
      </c>
      <c r="T1033" s="142">
        <f>S1033*H1033</f>
        <v>0</v>
      </c>
      <c r="AR1033" s="143" t="s">
        <v>175</v>
      </c>
      <c r="AT1033" s="143" t="s">
        <v>170</v>
      </c>
      <c r="AU1033" s="143" t="s">
        <v>90</v>
      </c>
      <c r="AY1033" s="18" t="s">
        <v>167</v>
      </c>
      <c r="BE1033" s="144">
        <f>IF(N1033="základní",J1033,0)</f>
        <v>0</v>
      </c>
      <c r="BF1033" s="144">
        <f>IF(N1033="snížená",J1033,0)</f>
        <v>0</v>
      </c>
      <c r="BG1033" s="144">
        <f>IF(N1033="zákl. přenesená",J1033,0)</f>
        <v>0</v>
      </c>
      <c r="BH1033" s="144">
        <f>IF(N1033="sníž. přenesená",J1033,0)</f>
        <v>0</v>
      </c>
      <c r="BI1033" s="144">
        <f>IF(N1033="nulová",J1033,0)</f>
        <v>0</v>
      </c>
      <c r="BJ1033" s="18" t="s">
        <v>90</v>
      </c>
      <c r="BK1033" s="144">
        <f>ROUND(I1033*H1033,2)</f>
        <v>0</v>
      </c>
      <c r="BL1033" s="18" t="s">
        <v>175</v>
      </c>
      <c r="BM1033" s="143" t="s">
        <v>2744</v>
      </c>
    </row>
    <row r="1034" spans="2:51" s="12" customFormat="1" ht="11.25">
      <c r="B1034" s="149"/>
      <c r="D1034" s="150" t="s">
        <v>179</v>
      </c>
      <c r="E1034" s="151" t="s">
        <v>19</v>
      </c>
      <c r="F1034" s="152" t="s">
        <v>1400</v>
      </c>
      <c r="H1034" s="151" t="s">
        <v>19</v>
      </c>
      <c r="I1034" s="153"/>
      <c r="L1034" s="149"/>
      <c r="M1034" s="154"/>
      <c r="T1034" s="155"/>
      <c r="AT1034" s="151" t="s">
        <v>179</v>
      </c>
      <c r="AU1034" s="151" t="s">
        <v>90</v>
      </c>
      <c r="AV1034" s="12" t="s">
        <v>82</v>
      </c>
      <c r="AW1034" s="12" t="s">
        <v>35</v>
      </c>
      <c r="AX1034" s="12" t="s">
        <v>74</v>
      </c>
      <c r="AY1034" s="151" t="s">
        <v>167</v>
      </c>
    </row>
    <row r="1035" spans="2:51" s="13" customFormat="1" ht="11.25">
      <c r="B1035" s="156"/>
      <c r="D1035" s="150" t="s">
        <v>179</v>
      </c>
      <c r="E1035" s="157" t="s">
        <v>19</v>
      </c>
      <c r="F1035" s="158" t="s">
        <v>2745</v>
      </c>
      <c r="H1035" s="159">
        <v>17</v>
      </c>
      <c r="I1035" s="160"/>
      <c r="L1035" s="156"/>
      <c r="M1035" s="161"/>
      <c r="T1035" s="162"/>
      <c r="AT1035" s="157" t="s">
        <v>179</v>
      </c>
      <c r="AU1035" s="157" t="s">
        <v>90</v>
      </c>
      <c r="AV1035" s="13" t="s">
        <v>90</v>
      </c>
      <c r="AW1035" s="13" t="s">
        <v>35</v>
      </c>
      <c r="AX1035" s="13" t="s">
        <v>74</v>
      </c>
      <c r="AY1035" s="157" t="s">
        <v>167</v>
      </c>
    </row>
    <row r="1036" spans="2:51" s="14" customFormat="1" ht="11.25">
      <c r="B1036" s="163"/>
      <c r="D1036" s="150" t="s">
        <v>179</v>
      </c>
      <c r="E1036" s="164" t="s">
        <v>19</v>
      </c>
      <c r="F1036" s="165" t="s">
        <v>200</v>
      </c>
      <c r="H1036" s="166">
        <v>17</v>
      </c>
      <c r="I1036" s="167"/>
      <c r="L1036" s="163"/>
      <c r="M1036" s="168"/>
      <c r="T1036" s="169"/>
      <c r="AT1036" s="164" t="s">
        <v>179</v>
      </c>
      <c r="AU1036" s="164" t="s">
        <v>90</v>
      </c>
      <c r="AV1036" s="14" t="s">
        <v>175</v>
      </c>
      <c r="AW1036" s="14" t="s">
        <v>35</v>
      </c>
      <c r="AX1036" s="14" t="s">
        <v>82</v>
      </c>
      <c r="AY1036" s="164" t="s">
        <v>167</v>
      </c>
    </row>
    <row r="1037" spans="2:65" s="1" customFormat="1" ht="16.5" customHeight="1">
      <c r="B1037" s="33"/>
      <c r="C1037" s="132" t="s">
        <v>1259</v>
      </c>
      <c r="D1037" s="132" t="s">
        <v>170</v>
      </c>
      <c r="E1037" s="133" t="s">
        <v>2746</v>
      </c>
      <c r="F1037" s="134" t="s">
        <v>2747</v>
      </c>
      <c r="G1037" s="135" t="s">
        <v>382</v>
      </c>
      <c r="H1037" s="136">
        <v>1</v>
      </c>
      <c r="I1037" s="137"/>
      <c r="J1037" s="138">
        <f>ROUND(I1037*H1037,2)</f>
        <v>0</v>
      </c>
      <c r="K1037" s="134" t="s">
        <v>19</v>
      </c>
      <c r="L1037" s="33"/>
      <c r="M1037" s="139" t="s">
        <v>19</v>
      </c>
      <c r="N1037" s="140" t="s">
        <v>46</v>
      </c>
      <c r="P1037" s="141">
        <f>O1037*H1037</f>
        <v>0</v>
      </c>
      <c r="Q1037" s="141">
        <v>0</v>
      </c>
      <c r="R1037" s="141">
        <f>Q1037*H1037</f>
        <v>0</v>
      </c>
      <c r="S1037" s="141">
        <v>0</v>
      </c>
      <c r="T1037" s="142">
        <f>S1037*H1037</f>
        <v>0</v>
      </c>
      <c r="AR1037" s="143" t="s">
        <v>175</v>
      </c>
      <c r="AT1037" s="143" t="s">
        <v>170</v>
      </c>
      <c r="AU1037" s="143" t="s">
        <v>90</v>
      </c>
      <c r="AY1037" s="18" t="s">
        <v>167</v>
      </c>
      <c r="BE1037" s="144">
        <f>IF(N1037="základní",J1037,0)</f>
        <v>0</v>
      </c>
      <c r="BF1037" s="144">
        <f>IF(N1037="snížená",J1037,0)</f>
        <v>0</v>
      </c>
      <c r="BG1037" s="144">
        <f>IF(N1037="zákl. přenesená",J1037,0)</f>
        <v>0</v>
      </c>
      <c r="BH1037" s="144">
        <f>IF(N1037="sníž. přenesená",J1037,0)</f>
        <v>0</v>
      </c>
      <c r="BI1037" s="144">
        <f>IF(N1037="nulová",J1037,0)</f>
        <v>0</v>
      </c>
      <c r="BJ1037" s="18" t="s">
        <v>90</v>
      </c>
      <c r="BK1037" s="144">
        <f>ROUND(I1037*H1037,2)</f>
        <v>0</v>
      </c>
      <c r="BL1037" s="18" t="s">
        <v>175</v>
      </c>
      <c r="BM1037" s="143" t="s">
        <v>2748</v>
      </c>
    </row>
    <row r="1038" spans="2:51" s="13" customFormat="1" ht="11.25">
      <c r="B1038" s="156"/>
      <c r="D1038" s="150" t="s">
        <v>179</v>
      </c>
      <c r="E1038" s="157" t="s">
        <v>19</v>
      </c>
      <c r="F1038" s="158" t="s">
        <v>2749</v>
      </c>
      <c r="H1038" s="159">
        <v>1</v>
      </c>
      <c r="I1038" s="160"/>
      <c r="L1038" s="156"/>
      <c r="M1038" s="161"/>
      <c r="T1038" s="162"/>
      <c r="AT1038" s="157" t="s">
        <v>179</v>
      </c>
      <c r="AU1038" s="157" t="s">
        <v>90</v>
      </c>
      <c r="AV1038" s="13" t="s">
        <v>90</v>
      </c>
      <c r="AW1038" s="13" t="s">
        <v>35</v>
      </c>
      <c r="AX1038" s="13" t="s">
        <v>74</v>
      </c>
      <c r="AY1038" s="157" t="s">
        <v>167</v>
      </c>
    </row>
    <row r="1039" spans="2:51" s="14" customFormat="1" ht="11.25">
      <c r="B1039" s="163"/>
      <c r="D1039" s="150" t="s">
        <v>179</v>
      </c>
      <c r="E1039" s="164" t="s">
        <v>19</v>
      </c>
      <c r="F1039" s="165" t="s">
        <v>200</v>
      </c>
      <c r="H1039" s="166">
        <v>1</v>
      </c>
      <c r="I1039" s="167"/>
      <c r="L1039" s="163"/>
      <c r="M1039" s="168"/>
      <c r="T1039" s="169"/>
      <c r="AT1039" s="164" t="s">
        <v>179</v>
      </c>
      <c r="AU1039" s="164" t="s">
        <v>90</v>
      </c>
      <c r="AV1039" s="14" t="s">
        <v>175</v>
      </c>
      <c r="AW1039" s="14" t="s">
        <v>35</v>
      </c>
      <c r="AX1039" s="14" t="s">
        <v>82</v>
      </c>
      <c r="AY1039" s="164" t="s">
        <v>167</v>
      </c>
    </row>
    <row r="1040" spans="2:65" s="1" customFormat="1" ht="24.2" customHeight="1">
      <c r="B1040" s="33"/>
      <c r="C1040" s="132" t="s">
        <v>1264</v>
      </c>
      <c r="D1040" s="132" t="s">
        <v>170</v>
      </c>
      <c r="E1040" s="133" t="s">
        <v>715</v>
      </c>
      <c r="F1040" s="134" t="s">
        <v>716</v>
      </c>
      <c r="G1040" s="135" t="s">
        <v>173</v>
      </c>
      <c r="H1040" s="136">
        <v>328</v>
      </c>
      <c r="I1040" s="137"/>
      <c r="J1040" s="138">
        <f>ROUND(I1040*H1040,2)</f>
        <v>0</v>
      </c>
      <c r="K1040" s="134" t="s">
        <v>174</v>
      </c>
      <c r="L1040" s="33"/>
      <c r="M1040" s="139" t="s">
        <v>19</v>
      </c>
      <c r="N1040" s="140" t="s">
        <v>46</v>
      </c>
      <c r="P1040" s="141">
        <f>O1040*H1040</f>
        <v>0</v>
      </c>
      <c r="Q1040" s="141">
        <v>4E-05</v>
      </c>
      <c r="R1040" s="141">
        <f>Q1040*H1040</f>
        <v>0.013120000000000001</v>
      </c>
      <c r="S1040" s="141">
        <v>0</v>
      </c>
      <c r="T1040" s="142">
        <f>S1040*H1040</f>
        <v>0</v>
      </c>
      <c r="AR1040" s="143" t="s">
        <v>175</v>
      </c>
      <c r="AT1040" s="143" t="s">
        <v>170</v>
      </c>
      <c r="AU1040" s="143" t="s">
        <v>90</v>
      </c>
      <c r="AY1040" s="18" t="s">
        <v>167</v>
      </c>
      <c r="BE1040" s="144">
        <f>IF(N1040="základní",J1040,0)</f>
        <v>0</v>
      </c>
      <c r="BF1040" s="144">
        <f>IF(N1040="snížená",J1040,0)</f>
        <v>0</v>
      </c>
      <c r="BG1040" s="144">
        <f>IF(N1040="zákl. přenesená",J1040,0)</f>
        <v>0</v>
      </c>
      <c r="BH1040" s="144">
        <f>IF(N1040="sníž. přenesená",J1040,0)</f>
        <v>0</v>
      </c>
      <c r="BI1040" s="144">
        <f>IF(N1040="nulová",J1040,0)</f>
        <v>0</v>
      </c>
      <c r="BJ1040" s="18" t="s">
        <v>90</v>
      </c>
      <c r="BK1040" s="144">
        <f>ROUND(I1040*H1040,2)</f>
        <v>0</v>
      </c>
      <c r="BL1040" s="18" t="s">
        <v>175</v>
      </c>
      <c r="BM1040" s="143" t="s">
        <v>2750</v>
      </c>
    </row>
    <row r="1041" spans="2:47" s="1" customFormat="1" ht="11.25">
      <c r="B1041" s="33"/>
      <c r="D1041" s="145" t="s">
        <v>177</v>
      </c>
      <c r="F1041" s="146" t="s">
        <v>718</v>
      </c>
      <c r="I1041" s="147"/>
      <c r="L1041" s="33"/>
      <c r="M1041" s="148"/>
      <c r="T1041" s="54"/>
      <c r="AT1041" s="18" t="s">
        <v>177</v>
      </c>
      <c r="AU1041" s="18" t="s">
        <v>90</v>
      </c>
    </row>
    <row r="1042" spans="2:51" s="12" customFormat="1" ht="11.25">
      <c r="B1042" s="149"/>
      <c r="D1042" s="150" t="s">
        <v>179</v>
      </c>
      <c r="E1042" s="151" t="s">
        <v>19</v>
      </c>
      <c r="F1042" s="152" t="s">
        <v>244</v>
      </c>
      <c r="H1042" s="151" t="s">
        <v>19</v>
      </c>
      <c r="I1042" s="153"/>
      <c r="L1042" s="149"/>
      <c r="M1042" s="154"/>
      <c r="T1042" s="155"/>
      <c r="AT1042" s="151" t="s">
        <v>179</v>
      </c>
      <c r="AU1042" s="151" t="s">
        <v>90</v>
      </c>
      <c r="AV1042" s="12" t="s">
        <v>82</v>
      </c>
      <c r="AW1042" s="12" t="s">
        <v>35</v>
      </c>
      <c r="AX1042" s="12" t="s">
        <v>74</v>
      </c>
      <c r="AY1042" s="151" t="s">
        <v>167</v>
      </c>
    </row>
    <row r="1043" spans="2:51" s="13" customFormat="1" ht="11.25">
      <c r="B1043" s="156"/>
      <c r="D1043" s="150" t="s">
        <v>179</v>
      </c>
      <c r="E1043" s="157" t="s">
        <v>19</v>
      </c>
      <c r="F1043" s="158" t="s">
        <v>245</v>
      </c>
      <c r="H1043" s="159">
        <v>16.2</v>
      </c>
      <c r="I1043" s="160"/>
      <c r="L1043" s="156"/>
      <c r="M1043" s="161"/>
      <c r="T1043" s="162"/>
      <c r="AT1043" s="157" t="s">
        <v>179</v>
      </c>
      <c r="AU1043" s="157" t="s">
        <v>90</v>
      </c>
      <c r="AV1043" s="13" t="s">
        <v>90</v>
      </c>
      <c r="AW1043" s="13" t="s">
        <v>35</v>
      </c>
      <c r="AX1043" s="13" t="s">
        <v>74</v>
      </c>
      <c r="AY1043" s="157" t="s">
        <v>167</v>
      </c>
    </row>
    <row r="1044" spans="2:51" s="13" customFormat="1" ht="11.25">
      <c r="B1044" s="156"/>
      <c r="D1044" s="150" t="s">
        <v>179</v>
      </c>
      <c r="E1044" s="157" t="s">
        <v>19</v>
      </c>
      <c r="F1044" s="158" t="s">
        <v>246</v>
      </c>
      <c r="H1044" s="159">
        <v>4.8</v>
      </c>
      <c r="I1044" s="160"/>
      <c r="L1044" s="156"/>
      <c r="M1044" s="161"/>
      <c r="T1044" s="162"/>
      <c r="AT1044" s="157" t="s">
        <v>179</v>
      </c>
      <c r="AU1044" s="157" t="s">
        <v>90</v>
      </c>
      <c r="AV1044" s="13" t="s">
        <v>90</v>
      </c>
      <c r="AW1044" s="13" t="s">
        <v>35</v>
      </c>
      <c r="AX1044" s="13" t="s">
        <v>74</v>
      </c>
      <c r="AY1044" s="157" t="s">
        <v>167</v>
      </c>
    </row>
    <row r="1045" spans="2:51" s="12" customFormat="1" ht="11.25">
      <c r="B1045" s="149"/>
      <c r="D1045" s="150" t="s">
        <v>179</v>
      </c>
      <c r="E1045" s="151" t="s">
        <v>19</v>
      </c>
      <c r="F1045" s="152" t="s">
        <v>253</v>
      </c>
      <c r="H1045" s="151" t="s">
        <v>19</v>
      </c>
      <c r="I1045" s="153"/>
      <c r="L1045" s="149"/>
      <c r="M1045" s="154"/>
      <c r="T1045" s="155"/>
      <c r="AT1045" s="151" t="s">
        <v>179</v>
      </c>
      <c r="AU1045" s="151" t="s">
        <v>90</v>
      </c>
      <c r="AV1045" s="12" t="s">
        <v>82</v>
      </c>
      <c r="AW1045" s="12" t="s">
        <v>35</v>
      </c>
      <c r="AX1045" s="12" t="s">
        <v>74</v>
      </c>
      <c r="AY1045" s="151" t="s">
        <v>167</v>
      </c>
    </row>
    <row r="1046" spans="2:51" s="13" customFormat="1" ht="11.25">
      <c r="B1046" s="156"/>
      <c r="D1046" s="150" t="s">
        <v>179</v>
      </c>
      <c r="E1046" s="157" t="s">
        <v>19</v>
      </c>
      <c r="F1046" s="158" t="s">
        <v>254</v>
      </c>
      <c r="H1046" s="159">
        <v>7.78</v>
      </c>
      <c r="I1046" s="160"/>
      <c r="L1046" s="156"/>
      <c r="M1046" s="161"/>
      <c r="T1046" s="162"/>
      <c r="AT1046" s="157" t="s">
        <v>179</v>
      </c>
      <c r="AU1046" s="157" t="s">
        <v>90</v>
      </c>
      <c r="AV1046" s="13" t="s">
        <v>90</v>
      </c>
      <c r="AW1046" s="13" t="s">
        <v>35</v>
      </c>
      <c r="AX1046" s="13" t="s">
        <v>74</v>
      </c>
      <c r="AY1046" s="157" t="s">
        <v>167</v>
      </c>
    </row>
    <row r="1047" spans="2:51" s="12" customFormat="1" ht="11.25">
      <c r="B1047" s="149"/>
      <c r="D1047" s="150" t="s">
        <v>179</v>
      </c>
      <c r="E1047" s="151" t="s">
        <v>19</v>
      </c>
      <c r="F1047" s="152" t="s">
        <v>257</v>
      </c>
      <c r="H1047" s="151" t="s">
        <v>19</v>
      </c>
      <c r="I1047" s="153"/>
      <c r="L1047" s="149"/>
      <c r="M1047" s="154"/>
      <c r="T1047" s="155"/>
      <c r="AT1047" s="151" t="s">
        <v>179</v>
      </c>
      <c r="AU1047" s="151" t="s">
        <v>90</v>
      </c>
      <c r="AV1047" s="12" t="s">
        <v>82</v>
      </c>
      <c r="AW1047" s="12" t="s">
        <v>35</v>
      </c>
      <c r="AX1047" s="12" t="s">
        <v>74</v>
      </c>
      <c r="AY1047" s="151" t="s">
        <v>167</v>
      </c>
    </row>
    <row r="1048" spans="2:51" s="13" customFormat="1" ht="11.25">
      <c r="B1048" s="156"/>
      <c r="D1048" s="150" t="s">
        <v>179</v>
      </c>
      <c r="E1048" s="157" t="s">
        <v>19</v>
      </c>
      <c r="F1048" s="158" t="s">
        <v>258</v>
      </c>
      <c r="H1048" s="159">
        <v>19.2</v>
      </c>
      <c r="I1048" s="160"/>
      <c r="L1048" s="156"/>
      <c r="M1048" s="161"/>
      <c r="T1048" s="162"/>
      <c r="AT1048" s="157" t="s">
        <v>179</v>
      </c>
      <c r="AU1048" s="157" t="s">
        <v>90</v>
      </c>
      <c r="AV1048" s="13" t="s">
        <v>90</v>
      </c>
      <c r="AW1048" s="13" t="s">
        <v>35</v>
      </c>
      <c r="AX1048" s="13" t="s">
        <v>74</v>
      </c>
      <c r="AY1048" s="157" t="s">
        <v>167</v>
      </c>
    </row>
    <row r="1049" spans="2:51" s="13" customFormat="1" ht="11.25">
      <c r="B1049" s="156"/>
      <c r="D1049" s="150" t="s">
        <v>179</v>
      </c>
      <c r="E1049" s="157" t="s">
        <v>19</v>
      </c>
      <c r="F1049" s="158" t="s">
        <v>259</v>
      </c>
      <c r="H1049" s="159">
        <v>7.2</v>
      </c>
      <c r="I1049" s="160"/>
      <c r="L1049" s="156"/>
      <c r="M1049" s="161"/>
      <c r="T1049" s="162"/>
      <c r="AT1049" s="157" t="s">
        <v>179</v>
      </c>
      <c r="AU1049" s="157" t="s">
        <v>90</v>
      </c>
      <c r="AV1049" s="13" t="s">
        <v>90</v>
      </c>
      <c r="AW1049" s="13" t="s">
        <v>35</v>
      </c>
      <c r="AX1049" s="13" t="s">
        <v>74</v>
      </c>
      <c r="AY1049" s="157" t="s">
        <v>167</v>
      </c>
    </row>
    <row r="1050" spans="2:51" s="12" customFormat="1" ht="11.25">
      <c r="B1050" s="149"/>
      <c r="D1050" s="150" t="s">
        <v>179</v>
      </c>
      <c r="E1050" s="151" t="s">
        <v>19</v>
      </c>
      <c r="F1050" s="152" t="s">
        <v>2751</v>
      </c>
      <c r="H1050" s="151" t="s">
        <v>19</v>
      </c>
      <c r="I1050" s="153"/>
      <c r="L1050" s="149"/>
      <c r="M1050" s="154"/>
      <c r="T1050" s="155"/>
      <c r="AT1050" s="151" t="s">
        <v>179</v>
      </c>
      <c r="AU1050" s="151" t="s">
        <v>90</v>
      </c>
      <c r="AV1050" s="12" t="s">
        <v>82</v>
      </c>
      <c r="AW1050" s="12" t="s">
        <v>35</v>
      </c>
      <c r="AX1050" s="12" t="s">
        <v>74</v>
      </c>
      <c r="AY1050" s="151" t="s">
        <v>167</v>
      </c>
    </row>
    <row r="1051" spans="2:51" s="13" customFormat="1" ht="11.25">
      <c r="B1051" s="156"/>
      <c r="D1051" s="150" t="s">
        <v>179</v>
      </c>
      <c r="E1051" s="157" t="s">
        <v>19</v>
      </c>
      <c r="F1051" s="158" t="s">
        <v>2752</v>
      </c>
      <c r="H1051" s="159">
        <v>26.88</v>
      </c>
      <c r="I1051" s="160"/>
      <c r="L1051" s="156"/>
      <c r="M1051" s="161"/>
      <c r="T1051" s="162"/>
      <c r="AT1051" s="157" t="s">
        <v>179</v>
      </c>
      <c r="AU1051" s="157" t="s">
        <v>90</v>
      </c>
      <c r="AV1051" s="13" t="s">
        <v>90</v>
      </c>
      <c r="AW1051" s="13" t="s">
        <v>35</v>
      </c>
      <c r="AX1051" s="13" t="s">
        <v>74</v>
      </c>
      <c r="AY1051" s="157" t="s">
        <v>167</v>
      </c>
    </row>
    <row r="1052" spans="2:51" s="12" customFormat="1" ht="11.25">
      <c r="B1052" s="149"/>
      <c r="D1052" s="150" t="s">
        <v>179</v>
      </c>
      <c r="E1052" s="151" t="s">
        <v>19</v>
      </c>
      <c r="F1052" s="152" t="s">
        <v>2753</v>
      </c>
      <c r="H1052" s="151" t="s">
        <v>19</v>
      </c>
      <c r="I1052" s="153"/>
      <c r="L1052" s="149"/>
      <c r="M1052" s="154"/>
      <c r="T1052" s="155"/>
      <c r="AT1052" s="151" t="s">
        <v>179</v>
      </c>
      <c r="AU1052" s="151" t="s">
        <v>90</v>
      </c>
      <c r="AV1052" s="12" t="s">
        <v>82</v>
      </c>
      <c r="AW1052" s="12" t="s">
        <v>35</v>
      </c>
      <c r="AX1052" s="12" t="s">
        <v>74</v>
      </c>
      <c r="AY1052" s="151" t="s">
        <v>167</v>
      </c>
    </row>
    <row r="1053" spans="2:51" s="13" customFormat="1" ht="11.25">
      <c r="B1053" s="156"/>
      <c r="D1053" s="150" t="s">
        <v>179</v>
      </c>
      <c r="E1053" s="157" t="s">
        <v>19</v>
      </c>
      <c r="F1053" s="158" t="s">
        <v>2754</v>
      </c>
      <c r="H1053" s="159">
        <v>105.61</v>
      </c>
      <c r="I1053" s="160"/>
      <c r="L1053" s="156"/>
      <c r="M1053" s="161"/>
      <c r="T1053" s="162"/>
      <c r="AT1053" s="157" t="s">
        <v>179</v>
      </c>
      <c r="AU1053" s="157" t="s">
        <v>90</v>
      </c>
      <c r="AV1053" s="13" t="s">
        <v>90</v>
      </c>
      <c r="AW1053" s="13" t="s">
        <v>35</v>
      </c>
      <c r="AX1053" s="13" t="s">
        <v>74</v>
      </c>
      <c r="AY1053" s="157" t="s">
        <v>167</v>
      </c>
    </row>
    <row r="1054" spans="2:51" s="12" customFormat="1" ht="11.25">
      <c r="B1054" s="149"/>
      <c r="D1054" s="150" t="s">
        <v>179</v>
      </c>
      <c r="E1054" s="151" t="s">
        <v>19</v>
      </c>
      <c r="F1054" s="152" t="s">
        <v>2755</v>
      </c>
      <c r="H1054" s="151" t="s">
        <v>19</v>
      </c>
      <c r="I1054" s="153"/>
      <c r="L1054" s="149"/>
      <c r="M1054" s="154"/>
      <c r="T1054" s="155"/>
      <c r="AT1054" s="151" t="s">
        <v>179</v>
      </c>
      <c r="AU1054" s="151" t="s">
        <v>90</v>
      </c>
      <c r="AV1054" s="12" t="s">
        <v>82</v>
      </c>
      <c r="AW1054" s="12" t="s">
        <v>35</v>
      </c>
      <c r="AX1054" s="12" t="s">
        <v>74</v>
      </c>
      <c r="AY1054" s="151" t="s">
        <v>167</v>
      </c>
    </row>
    <row r="1055" spans="2:51" s="13" customFormat="1" ht="11.25">
      <c r="B1055" s="156"/>
      <c r="D1055" s="150" t="s">
        <v>179</v>
      </c>
      <c r="E1055" s="157" t="s">
        <v>19</v>
      </c>
      <c r="F1055" s="158" t="s">
        <v>2756</v>
      </c>
      <c r="H1055" s="159">
        <v>140.33</v>
      </c>
      <c r="I1055" s="160"/>
      <c r="L1055" s="156"/>
      <c r="M1055" s="161"/>
      <c r="T1055" s="162"/>
      <c r="AT1055" s="157" t="s">
        <v>179</v>
      </c>
      <c r="AU1055" s="157" t="s">
        <v>90</v>
      </c>
      <c r="AV1055" s="13" t="s">
        <v>90</v>
      </c>
      <c r="AW1055" s="13" t="s">
        <v>35</v>
      </c>
      <c r="AX1055" s="13" t="s">
        <v>74</v>
      </c>
      <c r="AY1055" s="157" t="s">
        <v>167</v>
      </c>
    </row>
    <row r="1056" spans="2:51" s="14" customFormat="1" ht="11.25">
      <c r="B1056" s="163"/>
      <c r="D1056" s="150" t="s">
        <v>179</v>
      </c>
      <c r="E1056" s="164" t="s">
        <v>19</v>
      </c>
      <c r="F1056" s="165" t="s">
        <v>200</v>
      </c>
      <c r="H1056" s="166">
        <v>328</v>
      </c>
      <c r="I1056" s="167"/>
      <c r="L1056" s="163"/>
      <c r="M1056" s="168"/>
      <c r="T1056" s="169"/>
      <c r="AT1056" s="164" t="s">
        <v>179</v>
      </c>
      <c r="AU1056" s="164" t="s">
        <v>90</v>
      </c>
      <c r="AV1056" s="14" t="s">
        <v>175</v>
      </c>
      <c r="AW1056" s="14" t="s">
        <v>35</v>
      </c>
      <c r="AX1056" s="14" t="s">
        <v>82</v>
      </c>
      <c r="AY1056" s="164" t="s">
        <v>167</v>
      </c>
    </row>
    <row r="1057" spans="2:63" s="11" customFormat="1" ht="22.9" customHeight="1">
      <c r="B1057" s="120"/>
      <c r="D1057" s="121" t="s">
        <v>73</v>
      </c>
      <c r="E1057" s="130" t="s">
        <v>719</v>
      </c>
      <c r="F1057" s="130" t="s">
        <v>720</v>
      </c>
      <c r="I1057" s="123"/>
      <c r="J1057" s="131">
        <f>BK1057</f>
        <v>0</v>
      </c>
      <c r="L1057" s="120"/>
      <c r="M1057" s="125"/>
      <c r="P1057" s="126">
        <f>SUM(P1058:P1059)</f>
        <v>0</v>
      </c>
      <c r="R1057" s="126">
        <f>SUM(R1058:R1059)</f>
        <v>0</v>
      </c>
      <c r="T1057" s="127">
        <f>SUM(T1058:T1059)</f>
        <v>0</v>
      </c>
      <c r="AR1057" s="121" t="s">
        <v>82</v>
      </c>
      <c r="AT1057" s="128" t="s">
        <v>73</v>
      </c>
      <c r="AU1057" s="128" t="s">
        <v>82</v>
      </c>
      <c r="AY1057" s="121" t="s">
        <v>167</v>
      </c>
      <c r="BK1057" s="129">
        <f>SUM(BK1058:BK1059)</f>
        <v>0</v>
      </c>
    </row>
    <row r="1058" spans="2:65" s="1" customFormat="1" ht="33" customHeight="1">
      <c r="B1058" s="33"/>
      <c r="C1058" s="132" t="s">
        <v>1277</v>
      </c>
      <c r="D1058" s="132" t="s">
        <v>170</v>
      </c>
      <c r="E1058" s="133" t="s">
        <v>721</v>
      </c>
      <c r="F1058" s="134" t="s">
        <v>722</v>
      </c>
      <c r="G1058" s="135" t="s">
        <v>389</v>
      </c>
      <c r="H1058" s="136">
        <v>517.405</v>
      </c>
      <c r="I1058" s="137"/>
      <c r="J1058" s="138">
        <f>ROUND(I1058*H1058,2)</f>
        <v>0</v>
      </c>
      <c r="K1058" s="134" t="s">
        <v>174</v>
      </c>
      <c r="L1058" s="33"/>
      <c r="M1058" s="139" t="s">
        <v>19</v>
      </c>
      <c r="N1058" s="140" t="s">
        <v>46</v>
      </c>
      <c r="P1058" s="141">
        <f>O1058*H1058</f>
        <v>0</v>
      </c>
      <c r="Q1058" s="141">
        <v>0</v>
      </c>
      <c r="R1058" s="141">
        <f>Q1058*H1058</f>
        <v>0</v>
      </c>
      <c r="S1058" s="141">
        <v>0</v>
      </c>
      <c r="T1058" s="142">
        <f>S1058*H1058</f>
        <v>0</v>
      </c>
      <c r="AR1058" s="143" t="s">
        <v>175</v>
      </c>
      <c r="AT1058" s="143" t="s">
        <v>170</v>
      </c>
      <c r="AU1058" s="143" t="s">
        <v>90</v>
      </c>
      <c r="AY1058" s="18" t="s">
        <v>167</v>
      </c>
      <c r="BE1058" s="144">
        <f>IF(N1058="základní",J1058,0)</f>
        <v>0</v>
      </c>
      <c r="BF1058" s="144">
        <f>IF(N1058="snížená",J1058,0)</f>
        <v>0</v>
      </c>
      <c r="BG1058" s="144">
        <f>IF(N1058="zákl. přenesená",J1058,0)</f>
        <v>0</v>
      </c>
      <c r="BH1058" s="144">
        <f>IF(N1058="sníž. přenesená",J1058,0)</f>
        <v>0</v>
      </c>
      <c r="BI1058" s="144">
        <f>IF(N1058="nulová",J1058,0)</f>
        <v>0</v>
      </c>
      <c r="BJ1058" s="18" t="s">
        <v>90</v>
      </c>
      <c r="BK1058" s="144">
        <f>ROUND(I1058*H1058,2)</f>
        <v>0</v>
      </c>
      <c r="BL1058" s="18" t="s">
        <v>175</v>
      </c>
      <c r="BM1058" s="143" t="s">
        <v>2757</v>
      </c>
    </row>
    <row r="1059" spans="2:47" s="1" customFormat="1" ht="11.25">
      <c r="B1059" s="33"/>
      <c r="D1059" s="145" t="s">
        <v>177</v>
      </c>
      <c r="F1059" s="146" t="s">
        <v>724</v>
      </c>
      <c r="I1059" s="147"/>
      <c r="L1059" s="33"/>
      <c r="M1059" s="148"/>
      <c r="T1059" s="54"/>
      <c r="AT1059" s="18" t="s">
        <v>177</v>
      </c>
      <c r="AU1059" s="18" t="s">
        <v>90</v>
      </c>
    </row>
    <row r="1060" spans="2:63" s="11" customFormat="1" ht="25.9" customHeight="1">
      <c r="B1060" s="120"/>
      <c r="D1060" s="121" t="s">
        <v>73</v>
      </c>
      <c r="E1060" s="122" t="s">
        <v>424</v>
      </c>
      <c r="F1060" s="122" t="s">
        <v>425</v>
      </c>
      <c r="I1060" s="123"/>
      <c r="J1060" s="124">
        <f>BK1060</f>
        <v>0</v>
      </c>
      <c r="L1060" s="120"/>
      <c r="M1060" s="125"/>
      <c r="P1060" s="126">
        <f>P1061+P1108+P1159+P1190+P1205+P1233+P1269+P1328+P1390+P1401+P1410+P1425</f>
        <v>0</v>
      </c>
      <c r="R1060" s="126">
        <f>R1061+R1108+R1159+R1190+R1205+R1233+R1269+R1328+R1390+R1401+R1410+R1425</f>
        <v>6.38298855</v>
      </c>
      <c r="T1060" s="127">
        <f>T1061+T1108+T1159+T1190+T1205+T1233+T1269+T1328+T1390+T1401+T1410+T1425</f>
        <v>0</v>
      </c>
      <c r="AR1060" s="121" t="s">
        <v>90</v>
      </c>
      <c r="AT1060" s="128" t="s">
        <v>73</v>
      </c>
      <c r="AU1060" s="128" t="s">
        <v>74</v>
      </c>
      <c r="AY1060" s="121" t="s">
        <v>167</v>
      </c>
      <c r="BK1060" s="129">
        <f>BK1061+BK1108+BK1159+BK1190+BK1205+BK1233+BK1269+BK1328+BK1390+BK1401+BK1410+BK1425</f>
        <v>0</v>
      </c>
    </row>
    <row r="1061" spans="2:63" s="11" customFormat="1" ht="22.9" customHeight="1">
      <c r="B1061" s="120"/>
      <c r="D1061" s="121" t="s">
        <v>73</v>
      </c>
      <c r="E1061" s="130" t="s">
        <v>2758</v>
      </c>
      <c r="F1061" s="130" t="s">
        <v>2759</v>
      </c>
      <c r="I1061" s="123"/>
      <c r="J1061" s="131">
        <f>BK1061</f>
        <v>0</v>
      </c>
      <c r="L1061" s="120"/>
      <c r="M1061" s="125"/>
      <c r="P1061" s="126">
        <f>SUM(P1062:P1107)</f>
        <v>0</v>
      </c>
      <c r="R1061" s="126">
        <f>SUM(R1062:R1107)</f>
        <v>0.8110502</v>
      </c>
      <c r="T1061" s="127">
        <f>SUM(T1062:T1107)</f>
        <v>0</v>
      </c>
      <c r="AR1061" s="121" t="s">
        <v>90</v>
      </c>
      <c r="AT1061" s="128" t="s">
        <v>73</v>
      </c>
      <c r="AU1061" s="128" t="s">
        <v>82</v>
      </c>
      <c r="AY1061" s="121" t="s">
        <v>167</v>
      </c>
      <c r="BK1061" s="129">
        <f>SUM(BK1062:BK1107)</f>
        <v>0</v>
      </c>
    </row>
    <row r="1062" spans="2:65" s="1" customFormat="1" ht="21.75" customHeight="1">
      <c r="B1062" s="33"/>
      <c r="C1062" s="132" t="s">
        <v>1282</v>
      </c>
      <c r="D1062" s="132" t="s">
        <v>170</v>
      </c>
      <c r="E1062" s="133" t="s">
        <v>2760</v>
      </c>
      <c r="F1062" s="134" t="s">
        <v>2761</v>
      </c>
      <c r="G1062" s="135" t="s">
        <v>173</v>
      </c>
      <c r="H1062" s="136">
        <v>100.617</v>
      </c>
      <c r="I1062" s="137"/>
      <c r="J1062" s="138">
        <f>ROUND(I1062*H1062,2)</f>
        <v>0</v>
      </c>
      <c r="K1062" s="134" t="s">
        <v>174</v>
      </c>
      <c r="L1062" s="33"/>
      <c r="M1062" s="139" t="s">
        <v>19</v>
      </c>
      <c r="N1062" s="140" t="s">
        <v>46</v>
      </c>
      <c r="P1062" s="141">
        <f>O1062*H1062</f>
        <v>0</v>
      </c>
      <c r="Q1062" s="141">
        <v>0</v>
      </c>
      <c r="R1062" s="141">
        <f>Q1062*H1062</f>
        <v>0</v>
      </c>
      <c r="S1062" s="141">
        <v>0</v>
      </c>
      <c r="T1062" s="142">
        <f>S1062*H1062</f>
        <v>0</v>
      </c>
      <c r="AR1062" s="143" t="s">
        <v>309</v>
      </c>
      <c r="AT1062" s="143" t="s">
        <v>170</v>
      </c>
      <c r="AU1062" s="143" t="s">
        <v>90</v>
      </c>
      <c r="AY1062" s="18" t="s">
        <v>167</v>
      </c>
      <c r="BE1062" s="144">
        <f>IF(N1062="základní",J1062,0)</f>
        <v>0</v>
      </c>
      <c r="BF1062" s="144">
        <f>IF(N1062="snížená",J1062,0)</f>
        <v>0</v>
      </c>
      <c r="BG1062" s="144">
        <f>IF(N1062="zákl. přenesená",J1062,0)</f>
        <v>0</v>
      </c>
      <c r="BH1062" s="144">
        <f>IF(N1062="sníž. přenesená",J1062,0)</f>
        <v>0</v>
      </c>
      <c r="BI1062" s="144">
        <f>IF(N1062="nulová",J1062,0)</f>
        <v>0</v>
      </c>
      <c r="BJ1062" s="18" t="s">
        <v>90</v>
      </c>
      <c r="BK1062" s="144">
        <f>ROUND(I1062*H1062,2)</f>
        <v>0</v>
      </c>
      <c r="BL1062" s="18" t="s">
        <v>309</v>
      </c>
      <c r="BM1062" s="143" t="s">
        <v>2762</v>
      </c>
    </row>
    <row r="1063" spans="2:47" s="1" customFormat="1" ht="11.25">
      <c r="B1063" s="33"/>
      <c r="D1063" s="145" t="s">
        <v>177</v>
      </c>
      <c r="F1063" s="146" t="s">
        <v>2763</v>
      </c>
      <c r="I1063" s="147"/>
      <c r="L1063" s="33"/>
      <c r="M1063" s="148"/>
      <c r="T1063" s="54"/>
      <c r="AT1063" s="18" t="s">
        <v>177</v>
      </c>
      <c r="AU1063" s="18" t="s">
        <v>90</v>
      </c>
    </row>
    <row r="1064" spans="2:51" s="12" customFormat="1" ht="11.25">
      <c r="B1064" s="149"/>
      <c r="D1064" s="150" t="s">
        <v>179</v>
      </c>
      <c r="E1064" s="151" t="s">
        <v>19</v>
      </c>
      <c r="F1064" s="152" t="s">
        <v>2695</v>
      </c>
      <c r="H1064" s="151" t="s">
        <v>19</v>
      </c>
      <c r="I1064" s="153"/>
      <c r="L1064" s="149"/>
      <c r="M1064" s="154"/>
      <c r="T1064" s="155"/>
      <c r="AT1064" s="151" t="s">
        <v>179</v>
      </c>
      <c r="AU1064" s="151" t="s">
        <v>90</v>
      </c>
      <c r="AV1064" s="12" t="s">
        <v>82</v>
      </c>
      <c r="AW1064" s="12" t="s">
        <v>35</v>
      </c>
      <c r="AX1064" s="12" t="s">
        <v>74</v>
      </c>
      <c r="AY1064" s="151" t="s">
        <v>167</v>
      </c>
    </row>
    <row r="1065" spans="2:51" s="13" customFormat="1" ht="11.25">
      <c r="B1065" s="156"/>
      <c r="D1065" s="150" t="s">
        <v>179</v>
      </c>
      <c r="E1065" s="157" t="s">
        <v>19</v>
      </c>
      <c r="F1065" s="158" t="s">
        <v>2764</v>
      </c>
      <c r="H1065" s="159">
        <v>13.915</v>
      </c>
      <c r="I1065" s="160"/>
      <c r="L1065" s="156"/>
      <c r="M1065" s="161"/>
      <c r="T1065" s="162"/>
      <c r="AT1065" s="157" t="s">
        <v>179</v>
      </c>
      <c r="AU1065" s="157" t="s">
        <v>90</v>
      </c>
      <c r="AV1065" s="13" t="s">
        <v>90</v>
      </c>
      <c r="AW1065" s="13" t="s">
        <v>35</v>
      </c>
      <c r="AX1065" s="13" t="s">
        <v>74</v>
      </c>
      <c r="AY1065" s="157" t="s">
        <v>167</v>
      </c>
    </row>
    <row r="1066" spans="2:51" s="12" customFormat="1" ht="11.25">
      <c r="B1066" s="149"/>
      <c r="D1066" s="150" t="s">
        <v>179</v>
      </c>
      <c r="E1066" s="151" t="s">
        <v>19</v>
      </c>
      <c r="F1066" s="152" t="s">
        <v>2671</v>
      </c>
      <c r="H1066" s="151" t="s">
        <v>19</v>
      </c>
      <c r="I1066" s="153"/>
      <c r="L1066" s="149"/>
      <c r="M1066" s="154"/>
      <c r="T1066" s="155"/>
      <c r="AT1066" s="151" t="s">
        <v>179</v>
      </c>
      <c r="AU1066" s="151" t="s">
        <v>90</v>
      </c>
      <c r="AV1066" s="12" t="s">
        <v>82</v>
      </c>
      <c r="AW1066" s="12" t="s">
        <v>35</v>
      </c>
      <c r="AX1066" s="12" t="s">
        <v>74</v>
      </c>
      <c r="AY1066" s="151" t="s">
        <v>167</v>
      </c>
    </row>
    <row r="1067" spans="2:51" s="13" customFormat="1" ht="11.25">
      <c r="B1067" s="156"/>
      <c r="D1067" s="150" t="s">
        <v>179</v>
      </c>
      <c r="E1067" s="157" t="s">
        <v>19</v>
      </c>
      <c r="F1067" s="158" t="s">
        <v>2765</v>
      </c>
      <c r="H1067" s="159">
        <v>10.614</v>
      </c>
      <c r="I1067" s="160"/>
      <c r="L1067" s="156"/>
      <c r="M1067" s="161"/>
      <c r="T1067" s="162"/>
      <c r="AT1067" s="157" t="s">
        <v>179</v>
      </c>
      <c r="AU1067" s="157" t="s">
        <v>90</v>
      </c>
      <c r="AV1067" s="13" t="s">
        <v>90</v>
      </c>
      <c r="AW1067" s="13" t="s">
        <v>35</v>
      </c>
      <c r="AX1067" s="13" t="s">
        <v>74</v>
      </c>
      <c r="AY1067" s="157" t="s">
        <v>167</v>
      </c>
    </row>
    <row r="1068" spans="2:51" s="12" customFormat="1" ht="11.25">
      <c r="B1068" s="149"/>
      <c r="D1068" s="150" t="s">
        <v>179</v>
      </c>
      <c r="E1068" s="151" t="s">
        <v>19</v>
      </c>
      <c r="F1068" s="152" t="s">
        <v>2702</v>
      </c>
      <c r="H1068" s="151" t="s">
        <v>19</v>
      </c>
      <c r="I1068" s="153"/>
      <c r="L1068" s="149"/>
      <c r="M1068" s="154"/>
      <c r="T1068" s="155"/>
      <c r="AT1068" s="151" t="s">
        <v>179</v>
      </c>
      <c r="AU1068" s="151" t="s">
        <v>90</v>
      </c>
      <c r="AV1068" s="12" t="s">
        <v>82</v>
      </c>
      <c r="AW1068" s="12" t="s">
        <v>35</v>
      </c>
      <c r="AX1068" s="12" t="s">
        <v>74</v>
      </c>
      <c r="AY1068" s="151" t="s">
        <v>167</v>
      </c>
    </row>
    <row r="1069" spans="2:51" s="13" customFormat="1" ht="11.25">
      <c r="B1069" s="156"/>
      <c r="D1069" s="150" t="s">
        <v>179</v>
      </c>
      <c r="E1069" s="157" t="s">
        <v>19</v>
      </c>
      <c r="F1069" s="158" t="s">
        <v>2711</v>
      </c>
      <c r="H1069" s="159">
        <v>32.22</v>
      </c>
      <c r="I1069" s="160"/>
      <c r="L1069" s="156"/>
      <c r="M1069" s="161"/>
      <c r="T1069" s="162"/>
      <c r="AT1069" s="157" t="s">
        <v>179</v>
      </c>
      <c r="AU1069" s="157" t="s">
        <v>90</v>
      </c>
      <c r="AV1069" s="13" t="s">
        <v>90</v>
      </c>
      <c r="AW1069" s="13" t="s">
        <v>35</v>
      </c>
      <c r="AX1069" s="13" t="s">
        <v>74</v>
      </c>
      <c r="AY1069" s="157" t="s">
        <v>167</v>
      </c>
    </row>
    <row r="1070" spans="2:51" s="12" customFormat="1" ht="11.25">
      <c r="B1070" s="149"/>
      <c r="D1070" s="150" t="s">
        <v>179</v>
      </c>
      <c r="E1070" s="151" t="s">
        <v>19</v>
      </c>
      <c r="F1070" s="152" t="s">
        <v>2704</v>
      </c>
      <c r="H1070" s="151" t="s">
        <v>19</v>
      </c>
      <c r="I1070" s="153"/>
      <c r="L1070" s="149"/>
      <c r="M1070" s="154"/>
      <c r="T1070" s="155"/>
      <c r="AT1070" s="151" t="s">
        <v>179</v>
      </c>
      <c r="AU1070" s="151" t="s">
        <v>90</v>
      </c>
      <c r="AV1070" s="12" t="s">
        <v>82</v>
      </c>
      <c r="AW1070" s="12" t="s">
        <v>35</v>
      </c>
      <c r="AX1070" s="12" t="s">
        <v>74</v>
      </c>
      <c r="AY1070" s="151" t="s">
        <v>167</v>
      </c>
    </row>
    <row r="1071" spans="2:51" s="13" customFormat="1" ht="11.25">
      <c r="B1071" s="156"/>
      <c r="D1071" s="150" t="s">
        <v>179</v>
      </c>
      <c r="E1071" s="157" t="s">
        <v>19</v>
      </c>
      <c r="F1071" s="158" t="s">
        <v>2712</v>
      </c>
      <c r="H1071" s="159">
        <v>14.74</v>
      </c>
      <c r="I1071" s="160"/>
      <c r="L1071" s="156"/>
      <c r="M1071" s="161"/>
      <c r="T1071" s="162"/>
      <c r="AT1071" s="157" t="s">
        <v>179</v>
      </c>
      <c r="AU1071" s="157" t="s">
        <v>90</v>
      </c>
      <c r="AV1071" s="13" t="s">
        <v>90</v>
      </c>
      <c r="AW1071" s="13" t="s">
        <v>35</v>
      </c>
      <c r="AX1071" s="13" t="s">
        <v>74</v>
      </c>
      <c r="AY1071" s="157" t="s">
        <v>167</v>
      </c>
    </row>
    <row r="1072" spans="2:51" s="13" customFormat="1" ht="11.25">
      <c r="B1072" s="156"/>
      <c r="D1072" s="150" t="s">
        <v>179</v>
      </c>
      <c r="E1072" s="157" t="s">
        <v>19</v>
      </c>
      <c r="F1072" s="158" t="s">
        <v>2713</v>
      </c>
      <c r="H1072" s="159">
        <v>14.54</v>
      </c>
      <c r="I1072" s="160"/>
      <c r="L1072" s="156"/>
      <c r="M1072" s="161"/>
      <c r="T1072" s="162"/>
      <c r="AT1072" s="157" t="s">
        <v>179</v>
      </c>
      <c r="AU1072" s="157" t="s">
        <v>90</v>
      </c>
      <c r="AV1072" s="13" t="s">
        <v>90</v>
      </c>
      <c r="AW1072" s="13" t="s">
        <v>35</v>
      </c>
      <c r="AX1072" s="13" t="s">
        <v>74</v>
      </c>
      <c r="AY1072" s="157" t="s">
        <v>167</v>
      </c>
    </row>
    <row r="1073" spans="2:51" s="13" customFormat="1" ht="11.25">
      <c r="B1073" s="156"/>
      <c r="D1073" s="150" t="s">
        <v>179</v>
      </c>
      <c r="E1073" s="157" t="s">
        <v>19</v>
      </c>
      <c r="F1073" s="158" t="s">
        <v>2714</v>
      </c>
      <c r="H1073" s="159">
        <v>14.588</v>
      </c>
      <c r="I1073" s="160"/>
      <c r="L1073" s="156"/>
      <c r="M1073" s="161"/>
      <c r="T1073" s="162"/>
      <c r="AT1073" s="157" t="s">
        <v>179</v>
      </c>
      <c r="AU1073" s="157" t="s">
        <v>90</v>
      </c>
      <c r="AV1073" s="13" t="s">
        <v>90</v>
      </c>
      <c r="AW1073" s="13" t="s">
        <v>35</v>
      </c>
      <c r="AX1073" s="13" t="s">
        <v>74</v>
      </c>
      <c r="AY1073" s="157" t="s">
        <v>167</v>
      </c>
    </row>
    <row r="1074" spans="2:51" s="14" customFormat="1" ht="11.25">
      <c r="B1074" s="163"/>
      <c r="D1074" s="150" t="s">
        <v>179</v>
      </c>
      <c r="E1074" s="164" t="s">
        <v>19</v>
      </c>
      <c r="F1074" s="165" t="s">
        <v>200</v>
      </c>
      <c r="H1074" s="166">
        <v>100.61699999999999</v>
      </c>
      <c r="I1074" s="167"/>
      <c r="L1074" s="163"/>
      <c r="M1074" s="168"/>
      <c r="T1074" s="169"/>
      <c r="AT1074" s="164" t="s">
        <v>179</v>
      </c>
      <c r="AU1074" s="164" t="s">
        <v>90</v>
      </c>
      <c r="AV1074" s="14" t="s">
        <v>175</v>
      </c>
      <c r="AW1074" s="14" t="s">
        <v>35</v>
      </c>
      <c r="AX1074" s="14" t="s">
        <v>82</v>
      </c>
      <c r="AY1074" s="164" t="s">
        <v>167</v>
      </c>
    </row>
    <row r="1075" spans="2:65" s="1" customFormat="1" ht="21.75" customHeight="1">
      <c r="B1075" s="33"/>
      <c r="C1075" s="132" t="s">
        <v>1288</v>
      </c>
      <c r="D1075" s="132" t="s">
        <v>170</v>
      </c>
      <c r="E1075" s="133" t="s">
        <v>2766</v>
      </c>
      <c r="F1075" s="134" t="s">
        <v>2767</v>
      </c>
      <c r="G1075" s="135" t="s">
        <v>173</v>
      </c>
      <c r="H1075" s="136">
        <v>29.74</v>
      </c>
      <c r="I1075" s="137"/>
      <c r="J1075" s="138">
        <f>ROUND(I1075*H1075,2)</f>
        <v>0</v>
      </c>
      <c r="K1075" s="134" t="s">
        <v>174</v>
      </c>
      <c r="L1075" s="33"/>
      <c r="M1075" s="139" t="s">
        <v>19</v>
      </c>
      <c r="N1075" s="140" t="s">
        <v>46</v>
      </c>
      <c r="P1075" s="141">
        <f>O1075*H1075</f>
        <v>0</v>
      </c>
      <c r="Q1075" s="141">
        <v>0</v>
      </c>
      <c r="R1075" s="141">
        <f>Q1075*H1075</f>
        <v>0</v>
      </c>
      <c r="S1075" s="141">
        <v>0</v>
      </c>
      <c r="T1075" s="142">
        <f>S1075*H1075</f>
        <v>0</v>
      </c>
      <c r="AR1075" s="143" t="s">
        <v>309</v>
      </c>
      <c r="AT1075" s="143" t="s">
        <v>170</v>
      </c>
      <c r="AU1075" s="143" t="s">
        <v>90</v>
      </c>
      <c r="AY1075" s="18" t="s">
        <v>167</v>
      </c>
      <c r="BE1075" s="144">
        <f>IF(N1075="základní",J1075,0)</f>
        <v>0</v>
      </c>
      <c r="BF1075" s="144">
        <f>IF(N1075="snížená",J1075,0)</f>
        <v>0</v>
      </c>
      <c r="BG1075" s="144">
        <f>IF(N1075="zákl. přenesená",J1075,0)</f>
        <v>0</v>
      </c>
      <c r="BH1075" s="144">
        <f>IF(N1075="sníž. přenesená",J1075,0)</f>
        <v>0</v>
      </c>
      <c r="BI1075" s="144">
        <f>IF(N1075="nulová",J1075,0)</f>
        <v>0</v>
      </c>
      <c r="BJ1075" s="18" t="s">
        <v>90</v>
      </c>
      <c r="BK1075" s="144">
        <f>ROUND(I1075*H1075,2)</f>
        <v>0</v>
      </c>
      <c r="BL1075" s="18" t="s">
        <v>309</v>
      </c>
      <c r="BM1075" s="143" t="s">
        <v>2768</v>
      </c>
    </row>
    <row r="1076" spans="2:47" s="1" customFormat="1" ht="11.25">
      <c r="B1076" s="33"/>
      <c r="D1076" s="145" t="s">
        <v>177</v>
      </c>
      <c r="F1076" s="146" t="s">
        <v>2769</v>
      </c>
      <c r="I1076" s="147"/>
      <c r="L1076" s="33"/>
      <c r="M1076" s="148"/>
      <c r="T1076" s="54"/>
      <c r="AT1076" s="18" t="s">
        <v>177</v>
      </c>
      <c r="AU1076" s="18" t="s">
        <v>90</v>
      </c>
    </row>
    <row r="1077" spans="2:51" s="12" customFormat="1" ht="11.25">
      <c r="B1077" s="149"/>
      <c r="D1077" s="150" t="s">
        <v>179</v>
      </c>
      <c r="E1077" s="151" t="s">
        <v>19</v>
      </c>
      <c r="F1077" s="152" t="s">
        <v>2695</v>
      </c>
      <c r="H1077" s="151" t="s">
        <v>19</v>
      </c>
      <c r="I1077" s="153"/>
      <c r="L1077" s="149"/>
      <c r="M1077" s="154"/>
      <c r="T1077" s="155"/>
      <c r="AT1077" s="151" t="s">
        <v>179</v>
      </c>
      <c r="AU1077" s="151" t="s">
        <v>90</v>
      </c>
      <c r="AV1077" s="12" t="s">
        <v>82</v>
      </c>
      <c r="AW1077" s="12" t="s">
        <v>35</v>
      </c>
      <c r="AX1077" s="12" t="s">
        <v>74</v>
      </c>
      <c r="AY1077" s="151" t="s">
        <v>167</v>
      </c>
    </row>
    <row r="1078" spans="2:51" s="13" customFormat="1" ht="11.25">
      <c r="B1078" s="156"/>
      <c r="D1078" s="150" t="s">
        <v>179</v>
      </c>
      <c r="E1078" s="157" t="s">
        <v>19</v>
      </c>
      <c r="F1078" s="158" t="s">
        <v>2770</v>
      </c>
      <c r="H1078" s="159">
        <v>14.98</v>
      </c>
      <c r="I1078" s="160"/>
      <c r="L1078" s="156"/>
      <c r="M1078" s="161"/>
      <c r="T1078" s="162"/>
      <c r="AT1078" s="157" t="s">
        <v>179</v>
      </c>
      <c r="AU1078" s="157" t="s">
        <v>90</v>
      </c>
      <c r="AV1078" s="13" t="s">
        <v>90</v>
      </c>
      <c r="AW1078" s="13" t="s">
        <v>35</v>
      </c>
      <c r="AX1078" s="13" t="s">
        <v>74</v>
      </c>
      <c r="AY1078" s="157" t="s">
        <v>167</v>
      </c>
    </row>
    <row r="1079" spans="2:51" s="12" customFormat="1" ht="11.25">
      <c r="B1079" s="149"/>
      <c r="D1079" s="150" t="s">
        <v>179</v>
      </c>
      <c r="E1079" s="151" t="s">
        <v>19</v>
      </c>
      <c r="F1079" s="152" t="s">
        <v>2152</v>
      </c>
      <c r="H1079" s="151" t="s">
        <v>19</v>
      </c>
      <c r="I1079" s="153"/>
      <c r="L1079" s="149"/>
      <c r="M1079" s="154"/>
      <c r="T1079" s="155"/>
      <c r="AT1079" s="151" t="s">
        <v>179</v>
      </c>
      <c r="AU1079" s="151" t="s">
        <v>90</v>
      </c>
      <c r="AV1079" s="12" t="s">
        <v>82</v>
      </c>
      <c r="AW1079" s="12" t="s">
        <v>35</v>
      </c>
      <c r="AX1079" s="12" t="s">
        <v>74</v>
      </c>
      <c r="AY1079" s="151" t="s">
        <v>167</v>
      </c>
    </row>
    <row r="1080" spans="2:51" s="13" customFormat="1" ht="11.25">
      <c r="B1080" s="156"/>
      <c r="D1080" s="150" t="s">
        <v>179</v>
      </c>
      <c r="E1080" s="157" t="s">
        <v>19</v>
      </c>
      <c r="F1080" s="158" t="s">
        <v>2771</v>
      </c>
      <c r="H1080" s="159">
        <v>14.76</v>
      </c>
      <c r="I1080" s="160"/>
      <c r="L1080" s="156"/>
      <c r="M1080" s="161"/>
      <c r="T1080" s="162"/>
      <c r="AT1080" s="157" t="s">
        <v>179</v>
      </c>
      <c r="AU1080" s="157" t="s">
        <v>90</v>
      </c>
      <c r="AV1080" s="13" t="s">
        <v>90</v>
      </c>
      <c r="AW1080" s="13" t="s">
        <v>35</v>
      </c>
      <c r="AX1080" s="13" t="s">
        <v>74</v>
      </c>
      <c r="AY1080" s="157" t="s">
        <v>167</v>
      </c>
    </row>
    <row r="1081" spans="2:51" s="14" customFormat="1" ht="11.25">
      <c r="B1081" s="163"/>
      <c r="D1081" s="150" t="s">
        <v>179</v>
      </c>
      <c r="E1081" s="164" t="s">
        <v>19</v>
      </c>
      <c r="F1081" s="165" t="s">
        <v>200</v>
      </c>
      <c r="H1081" s="166">
        <v>29.74</v>
      </c>
      <c r="I1081" s="167"/>
      <c r="L1081" s="163"/>
      <c r="M1081" s="168"/>
      <c r="T1081" s="169"/>
      <c r="AT1081" s="164" t="s">
        <v>179</v>
      </c>
      <c r="AU1081" s="164" t="s">
        <v>90</v>
      </c>
      <c r="AV1081" s="14" t="s">
        <v>175</v>
      </c>
      <c r="AW1081" s="14" t="s">
        <v>35</v>
      </c>
      <c r="AX1081" s="14" t="s">
        <v>82</v>
      </c>
      <c r="AY1081" s="164" t="s">
        <v>167</v>
      </c>
    </row>
    <row r="1082" spans="2:65" s="1" customFormat="1" ht="16.5" customHeight="1">
      <c r="B1082" s="33"/>
      <c r="C1082" s="180" t="s">
        <v>1292</v>
      </c>
      <c r="D1082" s="180" t="s">
        <v>587</v>
      </c>
      <c r="E1082" s="181" t="s">
        <v>732</v>
      </c>
      <c r="F1082" s="182" t="s">
        <v>733</v>
      </c>
      <c r="G1082" s="183" t="s">
        <v>389</v>
      </c>
      <c r="H1082" s="184">
        <v>0.052</v>
      </c>
      <c r="I1082" s="185"/>
      <c r="J1082" s="186">
        <f>ROUND(I1082*H1082,2)</f>
        <v>0</v>
      </c>
      <c r="K1082" s="182" t="s">
        <v>174</v>
      </c>
      <c r="L1082" s="187"/>
      <c r="M1082" s="188" t="s">
        <v>19</v>
      </c>
      <c r="N1082" s="189" t="s">
        <v>46</v>
      </c>
      <c r="P1082" s="141">
        <f>O1082*H1082</f>
        <v>0</v>
      </c>
      <c r="Q1082" s="141">
        <v>1</v>
      </c>
      <c r="R1082" s="141">
        <f>Q1082*H1082</f>
        <v>0.052</v>
      </c>
      <c r="S1082" s="141">
        <v>0</v>
      </c>
      <c r="T1082" s="142">
        <f>S1082*H1082</f>
        <v>0</v>
      </c>
      <c r="AR1082" s="143" t="s">
        <v>437</v>
      </c>
      <c r="AT1082" s="143" t="s">
        <v>587</v>
      </c>
      <c r="AU1082" s="143" t="s">
        <v>90</v>
      </c>
      <c r="AY1082" s="18" t="s">
        <v>167</v>
      </c>
      <c r="BE1082" s="144">
        <f>IF(N1082="základní",J1082,0)</f>
        <v>0</v>
      </c>
      <c r="BF1082" s="144">
        <f>IF(N1082="snížená",J1082,0)</f>
        <v>0</v>
      </c>
      <c r="BG1082" s="144">
        <f>IF(N1082="zákl. přenesená",J1082,0)</f>
        <v>0</v>
      </c>
      <c r="BH1082" s="144">
        <f>IF(N1082="sníž. přenesená",J1082,0)</f>
        <v>0</v>
      </c>
      <c r="BI1082" s="144">
        <f>IF(N1082="nulová",J1082,0)</f>
        <v>0</v>
      </c>
      <c r="BJ1082" s="18" t="s">
        <v>90</v>
      </c>
      <c r="BK1082" s="144">
        <f>ROUND(I1082*H1082,2)</f>
        <v>0</v>
      </c>
      <c r="BL1082" s="18" t="s">
        <v>309</v>
      </c>
      <c r="BM1082" s="143" t="s">
        <v>2772</v>
      </c>
    </row>
    <row r="1083" spans="2:51" s="13" customFormat="1" ht="11.25">
      <c r="B1083" s="156"/>
      <c r="D1083" s="150" t="s">
        <v>179</v>
      </c>
      <c r="E1083" s="157" t="s">
        <v>19</v>
      </c>
      <c r="F1083" s="158" t="s">
        <v>2773</v>
      </c>
      <c r="H1083" s="159">
        <v>100.617</v>
      </c>
      <c r="I1083" s="160"/>
      <c r="L1083" s="156"/>
      <c r="M1083" s="161"/>
      <c r="T1083" s="162"/>
      <c r="AT1083" s="157" t="s">
        <v>179</v>
      </c>
      <c r="AU1083" s="157" t="s">
        <v>90</v>
      </c>
      <c r="AV1083" s="13" t="s">
        <v>90</v>
      </c>
      <c r="AW1083" s="13" t="s">
        <v>35</v>
      </c>
      <c r="AX1083" s="13" t="s">
        <v>74</v>
      </c>
      <c r="AY1083" s="157" t="s">
        <v>167</v>
      </c>
    </row>
    <row r="1084" spans="2:51" s="13" customFormat="1" ht="11.25">
      <c r="B1084" s="156"/>
      <c r="D1084" s="150" t="s">
        <v>179</v>
      </c>
      <c r="E1084" s="157" t="s">
        <v>19</v>
      </c>
      <c r="F1084" s="158" t="s">
        <v>2774</v>
      </c>
      <c r="H1084" s="159">
        <v>29.74</v>
      </c>
      <c r="I1084" s="160"/>
      <c r="L1084" s="156"/>
      <c r="M1084" s="161"/>
      <c r="T1084" s="162"/>
      <c r="AT1084" s="157" t="s">
        <v>179</v>
      </c>
      <c r="AU1084" s="157" t="s">
        <v>90</v>
      </c>
      <c r="AV1084" s="13" t="s">
        <v>90</v>
      </c>
      <c r="AW1084" s="13" t="s">
        <v>35</v>
      </c>
      <c r="AX1084" s="13" t="s">
        <v>74</v>
      </c>
      <c r="AY1084" s="157" t="s">
        <v>167</v>
      </c>
    </row>
    <row r="1085" spans="2:51" s="14" customFormat="1" ht="11.25">
      <c r="B1085" s="163"/>
      <c r="D1085" s="150" t="s">
        <v>179</v>
      </c>
      <c r="E1085" s="164" t="s">
        <v>19</v>
      </c>
      <c r="F1085" s="165" t="s">
        <v>200</v>
      </c>
      <c r="H1085" s="166">
        <v>130.357</v>
      </c>
      <c r="I1085" s="167"/>
      <c r="L1085" s="163"/>
      <c r="M1085" s="168"/>
      <c r="T1085" s="169"/>
      <c r="AT1085" s="164" t="s">
        <v>179</v>
      </c>
      <c r="AU1085" s="164" t="s">
        <v>90</v>
      </c>
      <c r="AV1085" s="14" t="s">
        <v>175</v>
      </c>
      <c r="AW1085" s="14" t="s">
        <v>35</v>
      </c>
      <c r="AX1085" s="14" t="s">
        <v>82</v>
      </c>
      <c r="AY1085" s="164" t="s">
        <v>167</v>
      </c>
    </row>
    <row r="1086" spans="2:51" s="13" customFormat="1" ht="11.25">
      <c r="B1086" s="156"/>
      <c r="D1086" s="150" t="s">
        <v>179</v>
      </c>
      <c r="F1086" s="158" t="s">
        <v>2775</v>
      </c>
      <c r="H1086" s="159">
        <v>0.052</v>
      </c>
      <c r="I1086" s="160"/>
      <c r="L1086" s="156"/>
      <c r="M1086" s="161"/>
      <c r="T1086" s="162"/>
      <c r="AT1086" s="157" t="s">
        <v>179</v>
      </c>
      <c r="AU1086" s="157" t="s">
        <v>90</v>
      </c>
      <c r="AV1086" s="13" t="s">
        <v>90</v>
      </c>
      <c r="AW1086" s="13" t="s">
        <v>4</v>
      </c>
      <c r="AX1086" s="13" t="s">
        <v>82</v>
      </c>
      <c r="AY1086" s="157" t="s">
        <v>167</v>
      </c>
    </row>
    <row r="1087" spans="2:65" s="1" customFormat="1" ht="16.5" customHeight="1">
      <c r="B1087" s="33"/>
      <c r="C1087" s="132" t="s">
        <v>1299</v>
      </c>
      <c r="D1087" s="132" t="s">
        <v>170</v>
      </c>
      <c r="E1087" s="133" t="s">
        <v>2776</v>
      </c>
      <c r="F1087" s="134" t="s">
        <v>2777</v>
      </c>
      <c r="G1087" s="135" t="s">
        <v>173</v>
      </c>
      <c r="H1087" s="136">
        <v>49.058</v>
      </c>
      <c r="I1087" s="137"/>
      <c r="J1087" s="138">
        <f>ROUND(I1087*H1087,2)</f>
        <v>0</v>
      </c>
      <c r="K1087" s="134" t="s">
        <v>174</v>
      </c>
      <c r="L1087" s="33"/>
      <c r="M1087" s="139" t="s">
        <v>19</v>
      </c>
      <c r="N1087" s="140" t="s">
        <v>46</v>
      </c>
      <c r="P1087" s="141">
        <f>O1087*H1087</f>
        <v>0</v>
      </c>
      <c r="Q1087" s="141">
        <v>0.0004</v>
      </c>
      <c r="R1087" s="141">
        <f>Q1087*H1087</f>
        <v>0.0196232</v>
      </c>
      <c r="S1087" s="141">
        <v>0</v>
      </c>
      <c r="T1087" s="142">
        <f>S1087*H1087</f>
        <v>0</v>
      </c>
      <c r="AR1087" s="143" t="s">
        <v>309</v>
      </c>
      <c r="AT1087" s="143" t="s">
        <v>170</v>
      </c>
      <c r="AU1087" s="143" t="s">
        <v>90</v>
      </c>
      <c r="AY1087" s="18" t="s">
        <v>167</v>
      </c>
      <c r="BE1087" s="144">
        <f>IF(N1087="základní",J1087,0)</f>
        <v>0</v>
      </c>
      <c r="BF1087" s="144">
        <f>IF(N1087="snížená",J1087,0)</f>
        <v>0</v>
      </c>
      <c r="BG1087" s="144">
        <f>IF(N1087="zákl. přenesená",J1087,0)</f>
        <v>0</v>
      </c>
      <c r="BH1087" s="144">
        <f>IF(N1087="sníž. přenesená",J1087,0)</f>
        <v>0</v>
      </c>
      <c r="BI1087" s="144">
        <f>IF(N1087="nulová",J1087,0)</f>
        <v>0</v>
      </c>
      <c r="BJ1087" s="18" t="s">
        <v>90</v>
      </c>
      <c r="BK1087" s="144">
        <f>ROUND(I1087*H1087,2)</f>
        <v>0</v>
      </c>
      <c r="BL1087" s="18" t="s">
        <v>309</v>
      </c>
      <c r="BM1087" s="143" t="s">
        <v>2778</v>
      </c>
    </row>
    <row r="1088" spans="2:47" s="1" customFormat="1" ht="11.25">
      <c r="B1088" s="33"/>
      <c r="D1088" s="145" t="s">
        <v>177</v>
      </c>
      <c r="F1088" s="146" t="s">
        <v>2779</v>
      </c>
      <c r="I1088" s="147"/>
      <c r="L1088" s="33"/>
      <c r="M1088" s="148"/>
      <c r="T1088" s="54"/>
      <c r="AT1088" s="18" t="s">
        <v>177</v>
      </c>
      <c r="AU1088" s="18" t="s">
        <v>90</v>
      </c>
    </row>
    <row r="1089" spans="2:51" s="12" customFormat="1" ht="11.25">
      <c r="B1089" s="149"/>
      <c r="D1089" s="150" t="s">
        <v>179</v>
      </c>
      <c r="E1089" s="151" t="s">
        <v>19</v>
      </c>
      <c r="F1089" s="152" t="s">
        <v>2695</v>
      </c>
      <c r="H1089" s="151" t="s">
        <v>19</v>
      </c>
      <c r="I1089" s="153"/>
      <c r="L1089" s="149"/>
      <c r="M1089" s="154"/>
      <c r="T1089" s="155"/>
      <c r="AT1089" s="151" t="s">
        <v>179</v>
      </c>
      <c r="AU1089" s="151" t="s">
        <v>90</v>
      </c>
      <c r="AV1089" s="12" t="s">
        <v>82</v>
      </c>
      <c r="AW1089" s="12" t="s">
        <v>35</v>
      </c>
      <c r="AX1089" s="12" t="s">
        <v>74</v>
      </c>
      <c r="AY1089" s="151" t="s">
        <v>167</v>
      </c>
    </row>
    <row r="1090" spans="2:51" s="13" customFormat="1" ht="11.25">
      <c r="B1090" s="156"/>
      <c r="D1090" s="150" t="s">
        <v>179</v>
      </c>
      <c r="E1090" s="157" t="s">
        <v>19</v>
      </c>
      <c r="F1090" s="158" t="s">
        <v>2780</v>
      </c>
      <c r="H1090" s="159">
        <v>27.83</v>
      </c>
      <c r="I1090" s="160"/>
      <c r="L1090" s="156"/>
      <c r="M1090" s="161"/>
      <c r="T1090" s="162"/>
      <c r="AT1090" s="157" t="s">
        <v>179</v>
      </c>
      <c r="AU1090" s="157" t="s">
        <v>90</v>
      </c>
      <c r="AV1090" s="13" t="s">
        <v>90</v>
      </c>
      <c r="AW1090" s="13" t="s">
        <v>35</v>
      </c>
      <c r="AX1090" s="13" t="s">
        <v>74</v>
      </c>
      <c r="AY1090" s="157" t="s">
        <v>167</v>
      </c>
    </row>
    <row r="1091" spans="2:51" s="12" customFormat="1" ht="11.25">
      <c r="B1091" s="149"/>
      <c r="D1091" s="150" t="s">
        <v>179</v>
      </c>
      <c r="E1091" s="151" t="s">
        <v>19</v>
      </c>
      <c r="F1091" s="152" t="s">
        <v>2671</v>
      </c>
      <c r="H1091" s="151" t="s">
        <v>19</v>
      </c>
      <c r="I1091" s="153"/>
      <c r="L1091" s="149"/>
      <c r="M1091" s="154"/>
      <c r="T1091" s="155"/>
      <c r="AT1091" s="151" t="s">
        <v>179</v>
      </c>
      <c r="AU1091" s="151" t="s">
        <v>90</v>
      </c>
      <c r="AV1091" s="12" t="s">
        <v>82</v>
      </c>
      <c r="AW1091" s="12" t="s">
        <v>35</v>
      </c>
      <c r="AX1091" s="12" t="s">
        <v>74</v>
      </c>
      <c r="AY1091" s="151" t="s">
        <v>167</v>
      </c>
    </row>
    <row r="1092" spans="2:51" s="13" customFormat="1" ht="11.25">
      <c r="B1092" s="156"/>
      <c r="D1092" s="150" t="s">
        <v>179</v>
      </c>
      <c r="E1092" s="157" t="s">
        <v>19</v>
      </c>
      <c r="F1092" s="158" t="s">
        <v>2781</v>
      </c>
      <c r="H1092" s="159">
        <v>21.228</v>
      </c>
      <c r="I1092" s="160"/>
      <c r="L1092" s="156"/>
      <c r="M1092" s="161"/>
      <c r="T1092" s="162"/>
      <c r="AT1092" s="157" t="s">
        <v>179</v>
      </c>
      <c r="AU1092" s="157" t="s">
        <v>90</v>
      </c>
      <c r="AV1092" s="13" t="s">
        <v>90</v>
      </c>
      <c r="AW1092" s="13" t="s">
        <v>35</v>
      </c>
      <c r="AX1092" s="13" t="s">
        <v>74</v>
      </c>
      <c r="AY1092" s="157" t="s">
        <v>167</v>
      </c>
    </row>
    <row r="1093" spans="2:51" s="14" customFormat="1" ht="11.25">
      <c r="B1093" s="163"/>
      <c r="D1093" s="150" t="s">
        <v>179</v>
      </c>
      <c r="E1093" s="164" t="s">
        <v>19</v>
      </c>
      <c r="F1093" s="165" t="s">
        <v>200</v>
      </c>
      <c r="H1093" s="166">
        <v>49.058</v>
      </c>
      <c r="I1093" s="167"/>
      <c r="L1093" s="163"/>
      <c r="M1093" s="168"/>
      <c r="T1093" s="169"/>
      <c r="AT1093" s="164" t="s">
        <v>179</v>
      </c>
      <c r="AU1093" s="164" t="s">
        <v>90</v>
      </c>
      <c r="AV1093" s="14" t="s">
        <v>175</v>
      </c>
      <c r="AW1093" s="14" t="s">
        <v>35</v>
      </c>
      <c r="AX1093" s="14" t="s">
        <v>82</v>
      </c>
      <c r="AY1093" s="164" t="s">
        <v>167</v>
      </c>
    </row>
    <row r="1094" spans="2:65" s="1" customFormat="1" ht="16.5" customHeight="1">
      <c r="B1094" s="33"/>
      <c r="C1094" s="132" t="s">
        <v>1304</v>
      </c>
      <c r="D1094" s="132" t="s">
        <v>170</v>
      </c>
      <c r="E1094" s="133" t="s">
        <v>2782</v>
      </c>
      <c r="F1094" s="134" t="s">
        <v>2783</v>
      </c>
      <c r="G1094" s="135" t="s">
        <v>173</v>
      </c>
      <c r="H1094" s="136">
        <v>59.48</v>
      </c>
      <c r="I1094" s="137"/>
      <c r="J1094" s="138">
        <f>ROUND(I1094*H1094,2)</f>
        <v>0</v>
      </c>
      <c r="K1094" s="134" t="s">
        <v>174</v>
      </c>
      <c r="L1094" s="33"/>
      <c r="M1094" s="139" t="s">
        <v>19</v>
      </c>
      <c r="N1094" s="140" t="s">
        <v>46</v>
      </c>
      <c r="P1094" s="141">
        <f>O1094*H1094</f>
        <v>0</v>
      </c>
      <c r="Q1094" s="141">
        <v>0.0004</v>
      </c>
      <c r="R1094" s="141">
        <f>Q1094*H1094</f>
        <v>0.023792</v>
      </c>
      <c r="S1094" s="141">
        <v>0</v>
      </c>
      <c r="T1094" s="142">
        <f>S1094*H1094</f>
        <v>0</v>
      </c>
      <c r="AR1094" s="143" t="s">
        <v>309</v>
      </c>
      <c r="AT1094" s="143" t="s">
        <v>170</v>
      </c>
      <c r="AU1094" s="143" t="s">
        <v>90</v>
      </c>
      <c r="AY1094" s="18" t="s">
        <v>167</v>
      </c>
      <c r="BE1094" s="144">
        <f>IF(N1094="základní",J1094,0)</f>
        <v>0</v>
      </c>
      <c r="BF1094" s="144">
        <f>IF(N1094="snížená",J1094,0)</f>
        <v>0</v>
      </c>
      <c r="BG1094" s="144">
        <f>IF(N1094="zákl. přenesená",J1094,0)</f>
        <v>0</v>
      </c>
      <c r="BH1094" s="144">
        <f>IF(N1094="sníž. přenesená",J1094,0)</f>
        <v>0</v>
      </c>
      <c r="BI1094" s="144">
        <f>IF(N1094="nulová",J1094,0)</f>
        <v>0</v>
      </c>
      <c r="BJ1094" s="18" t="s">
        <v>90</v>
      </c>
      <c r="BK1094" s="144">
        <f>ROUND(I1094*H1094,2)</f>
        <v>0</v>
      </c>
      <c r="BL1094" s="18" t="s">
        <v>309</v>
      </c>
      <c r="BM1094" s="143" t="s">
        <v>2784</v>
      </c>
    </row>
    <row r="1095" spans="2:47" s="1" customFormat="1" ht="11.25">
      <c r="B1095" s="33"/>
      <c r="D1095" s="145" t="s">
        <v>177</v>
      </c>
      <c r="F1095" s="146" t="s">
        <v>2785</v>
      </c>
      <c r="I1095" s="147"/>
      <c r="L1095" s="33"/>
      <c r="M1095" s="148"/>
      <c r="T1095" s="54"/>
      <c r="AT1095" s="18" t="s">
        <v>177</v>
      </c>
      <c r="AU1095" s="18" t="s">
        <v>90</v>
      </c>
    </row>
    <row r="1096" spans="2:51" s="12" customFormat="1" ht="11.25">
      <c r="B1096" s="149"/>
      <c r="D1096" s="150" t="s">
        <v>179</v>
      </c>
      <c r="E1096" s="151" t="s">
        <v>19</v>
      </c>
      <c r="F1096" s="152" t="s">
        <v>2695</v>
      </c>
      <c r="H1096" s="151" t="s">
        <v>19</v>
      </c>
      <c r="I1096" s="153"/>
      <c r="L1096" s="149"/>
      <c r="M1096" s="154"/>
      <c r="T1096" s="155"/>
      <c r="AT1096" s="151" t="s">
        <v>179</v>
      </c>
      <c r="AU1096" s="151" t="s">
        <v>90</v>
      </c>
      <c r="AV1096" s="12" t="s">
        <v>82</v>
      </c>
      <c r="AW1096" s="12" t="s">
        <v>35</v>
      </c>
      <c r="AX1096" s="12" t="s">
        <v>74</v>
      </c>
      <c r="AY1096" s="151" t="s">
        <v>167</v>
      </c>
    </row>
    <row r="1097" spans="2:51" s="13" customFormat="1" ht="11.25">
      <c r="B1097" s="156"/>
      <c r="D1097" s="150" t="s">
        <v>179</v>
      </c>
      <c r="E1097" s="157" t="s">
        <v>19</v>
      </c>
      <c r="F1097" s="158" t="s">
        <v>2786</v>
      </c>
      <c r="H1097" s="159">
        <v>29.96</v>
      </c>
      <c r="I1097" s="160"/>
      <c r="L1097" s="156"/>
      <c r="M1097" s="161"/>
      <c r="T1097" s="162"/>
      <c r="AT1097" s="157" t="s">
        <v>179</v>
      </c>
      <c r="AU1097" s="157" t="s">
        <v>90</v>
      </c>
      <c r="AV1097" s="13" t="s">
        <v>90</v>
      </c>
      <c r="AW1097" s="13" t="s">
        <v>35</v>
      </c>
      <c r="AX1097" s="13" t="s">
        <v>74</v>
      </c>
      <c r="AY1097" s="157" t="s">
        <v>167</v>
      </c>
    </row>
    <row r="1098" spans="2:51" s="12" customFormat="1" ht="11.25">
      <c r="B1098" s="149"/>
      <c r="D1098" s="150" t="s">
        <v>179</v>
      </c>
      <c r="E1098" s="151" t="s">
        <v>19</v>
      </c>
      <c r="F1098" s="152" t="s">
        <v>2152</v>
      </c>
      <c r="H1098" s="151" t="s">
        <v>19</v>
      </c>
      <c r="I1098" s="153"/>
      <c r="L1098" s="149"/>
      <c r="M1098" s="154"/>
      <c r="T1098" s="155"/>
      <c r="AT1098" s="151" t="s">
        <v>179</v>
      </c>
      <c r="AU1098" s="151" t="s">
        <v>90</v>
      </c>
      <c r="AV1098" s="12" t="s">
        <v>82</v>
      </c>
      <c r="AW1098" s="12" t="s">
        <v>35</v>
      </c>
      <c r="AX1098" s="12" t="s">
        <v>74</v>
      </c>
      <c r="AY1098" s="151" t="s">
        <v>167</v>
      </c>
    </row>
    <row r="1099" spans="2:51" s="13" customFormat="1" ht="11.25">
      <c r="B1099" s="156"/>
      <c r="D1099" s="150" t="s">
        <v>179</v>
      </c>
      <c r="E1099" s="157" t="s">
        <v>19</v>
      </c>
      <c r="F1099" s="158" t="s">
        <v>2787</v>
      </c>
      <c r="H1099" s="159">
        <v>29.52</v>
      </c>
      <c r="I1099" s="160"/>
      <c r="L1099" s="156"/>
      <c r="M1099" s="161"/>
      <c r="T1099" s="162"/>
      <c r="AT1099" s="157" t="s">
        <v>179</v>
      </c>
      <c r="AU1099" s="157" t="s">
        <v>90</v>
      </c>
      <c r="AV1099" s="13" t="s">
        <v>90</v>
      </c>
      <c r="AW1099" s="13" t="s">
        <v>35</v>
      </c>
      <c r="AX1099" s="13" t="s">
        <v>74</v>
      </c>
      <c r="AY1099" s="157" t="s">
        <v>167</v>
      </c>
    </row>
    <row r="1100" spans="2:51" s="14" customFormat="1" ht="11.25">
      <c r="B1100" s="163"/>
      <c r="D1100" s="150" t="s">
        <v>179</v>
      </c>
      <c r="E1100" s="164" t="s">
        <v>19</v>
      </c>
      <c r="F1100" s="165" t="s">
        <v>200</v>
      </c>
      <c r="H1100" s="166">
        <v>59.48</v>
      </c>
      <c r="I1100" s="167"/>
      <c r="L1100" s="163"/>
      <c r="M1100" s="168"/>
      <c r="T1100" s="169"/>
      <c r="AT1100" s="164" t="s">
        <v>179</v>
      </c>
      <c r="AU1100" s="164" t="s">
        <v>90</v>
      </c>
      <c r="AV1100" s="14" t="s">
        <v>175</v>
      </c>
      <c r="AW1100" s="14" t="s">
        <v>35</v>
      </c>
      <c r="AX1100" s="14" t="s">
        <v>82</v>
      </c>
      <c r="AY1100" s="164" t="s">
        <v>167</v>
      </c>
    </row>
    <row r="1101" spans="2:65" s="1" customFormat="1" ht="16.5" customHeight="1">
      <c r="B1101" s="33"/>
      <c r="C1101" s="180" t="s">
        <v>1309</v>
      </c>
      <c r="D1101" s="180" t="s">
        <v>587</v>
      </c>
      <c r="E1101" s="181" t="s">
        <v>2788</v>
      </c>
      <c r="F1101" s="182" t="s">
        <v>741</v>
      </c>
      <c r="G1101" s="183" t="s">
        <v>173</v>
      </c>
      <c r="H1101" s="184">
        <v>132.525</v>
      </c>
      <c r="I1101" s="185"/>
      <c r="J1101" s="186">
        <f>ROUND(I1101*H1101,2)</f>
        <v>0</v>
      </c>
      <c r="K1101" s="182" t="s">
        <v>19</v>
      </c>
      <c r="L1101" s="187"/>
      <c r="M1101" s="188" t="s">
        <v>19</v>
      </c>
      <c r="N1101" s="189" t="s">
        <v>46</v>
      </c>
      <c r="P1101" s="141">
        <f>O1101*H1101</f>
        <v>0</v>
      </c>
      <c r="Q1101" s="141">
        <v>0.0054</v>
      </c>
      <c r="R1101" s="141">
        <f>Q1101*H1101</f>
        <v>0.715635</v>
      </c>
      <c r="S1101" s="141">
        <v>0</v>
      </c>
      <c r="T1101" s="142">
        <f>S1101*H1101</f>
        <v>0</v>
      </c>
      <c r="AR1101" s="143" t="s">
        <v>437</v>
      </c>
      <c r="AT1101" s="143" t="s">
        <v>587</v>
      </c>
      <c r="AU1101" s="143" t="s">
        <v>90</v>
      </c>
      <c r="AY1101" s="18" t="s">
        <v>167</v>
      </c>
      <c r="BE1101" s="144">
        <f>IF(N1101="základní",J1101,0)</f>
        <v>0</v>
      </c>
      <c r="BF1101" s="144">
        <f>IF(N1101="snížená",J1101,0)</f>
        <v>0</v>
      </c>
      <c r="BG1101" s="144">
        <f>IF(N1101="zákl. přenesená",J1101,0)</f>
        <v>0</v>
      </c>
      <c r="BH1101" s="144">
        <f>IF(N1101="sníž. přenesená",J1101,0)</f>
        <v>0</v>
      </c>
      <c r="BI1101" s="144">
        <f>IF(N1101="nulová",J1101,0)</f>
        <v>0</v>
      </c>
      <c r="BJ1101" s="18" t="s">
        <v>90</v>
      </c>
      <c r="BK1101" s="144">
        <f>ROUND(I1101*H1101,2)</f>
        <v>0</v>
      </c>
      <c r="BL1101" s="18" t="s">
        <v>309</v>
      </c>
      <c r="BM1101" s="143" t="s">
        <v>2789</v>
      </c>
    </row>
    <row r="1102" spans="2:51" s="13" customFormat="1" ht="11.25">
      <c r="B1102" s="156"/>
      <c r="D1102" s="150" t="s">
        <v>179</v>
      </c>
      <c r="E1102" s="157" t="s">
        <v>19</v>
      </c>
      <c r="F1102" s="158" t="s">
        <v>2790</v>
      </c>
      <c r="H1102" s="159">
        <v>49.058</v>
      </c>
      <c r="I1102" s="160"/>
      <c r="L1102" s="156"/>
      <c r="M1102" s="161"/>
      <c r="T1102" s="162"/>
      <c r="AT1102" s="157" t="s">
        <v>179</v>
      </c>
      <c r="AU1102" s="157" t="s">
        <v>90</v>
      </c>
      <c r="AV1102" s="13" t="s">
        <v>90</v>
      </c>
      <c r="AW1102" s="13" t="s">
        <v>35</v>
      </c>
      <c r="AX1102" s="13" t="s">
        <v>74</v>
      </c>
      <c r="AY1102" s="157" t="s">
        <v>167</v>
      </c>
    </row>
    <row r="1103" spans="2:51" s="13" customFormat="1" ht="11.25">
      <c r="B1103" s="156"/>
      <c r="D1103" s="150" t="s">
        <v>179</v>
      </c>
      <c r="E1103" s="157" t="s">
        <v>19</v>
      </c>
      <c r="F1103" s="158" t="s">
        <v>2791</v>
      </c>
      <c r="H1103" s="159">
        <v>59.48</v>
      </c>
      <c r="I1103" s="160"/>
      <c r="L1103" s="156"/>
      <c r="M1103" s="161"/>
      <c r="T1103" s="162"/>
      <c r="AT1103" s="157" t="s">
        <v>179</v>
      </c>
      <c r="AU1103" s="157" t="s">
        <v>90</v>
      </c>
      <c r="AV1103" s="13" t="s">
        <v>90</v>
      </c>
      <c r="AW1103" s="13" t="s">
        <v>35</v>
      </c>
      <c r="AX1103" s="13" t="s">
        <v>74</v>
      </c>
      <c r="AY1103" s="157" t="s">
        <v>167</v>
      </c>
    </row>
    <row r="1104" spans="2:51" s="14" customFormat="1" ht="11.25">
      <c r="B1104" s="163"/>
      <c r="D1104" s="150" t="s">
        <v>179</v>
      </c>
      <c r="E1104" s="164" t="s">
        <v>19</v>
      </c>
      <c r="F1104" s="165" t="s">
        <v>200</v>
      </c>
      <c r="H1104" s="166">
        <v>108.538</v>
      </c>
      <c r="I1104" s="167"/>
      <c r="L1104" s="163"/>
      <c r="M1104" s="168"/>
      <c r="T1104" s="169"/>
      <c r="AT1104" s="164" t="s">
        <v>179</v>
      </c>
      <c r="AU1104" s="164" t="s">
        <v>90</v>
      </c>
      <c r="AV1104" s="14" t="s">
        <v>175</v>
      </c>
      <c r="AW1104" s="14" t="s">
        <v>35</v>
      </c>
      <c r="AX1104" s="14" t="s">
        <v>82</v>
      </c>
      <c r="AY1104" s="164" t="s">
        <v>167</v>
      </c>
    </row>
    <row r="1105" spans="2:51" s="13" customFormat="1" ht="11.25">
      <c r="B1105" s="156"/>
      <c r="D1105" s="150" t="s">
        <v>179</v>
      </c>
      <c r="F1105" s="158" t="s">
        <v>2792</v>
      </c>
      <c r="H1105" s="159">
        <v>132.525</v>
      </c>
      <c r="I1105" s="160"/>
      <c r="L1105" s="156"/>
      <c r="M1105" s="161"/>
      <c r="T1105" s="162"/>
      <c r="AT1105" s="157" t="s">
        <v>179</v>
      </c>
      <c r="AU1105" s="157" t="s">
        <v>90</v>
      </c>
      <c r="AV1105" s="13" t="s">
        <v>90</v>
      </c>
      <c r="AW1105" s="13" t="s">
        <v>4</v>
      </c>
      <c r="AX1105" s="13" t="s">
        <v>82</v>
      </c>
      <c r="AY1105" s="157" t="s">
        <v>167</v>
      </c>
    </row>
    <row r="1106" spans="2:65" s="1" customFormat="1" ht="24.2" customHeight="1">
      <c r="B1106" s="33"/>
      <c r="C1106" s="132" t="s">
        <v>1315</v>
      </c>
      <c r="D1106" s="132" t="s">
        <v>170</v>
      </c>
      <c r="E1106" s="133" t="s">
        <v>2793</v>
      </c>
      <c r="F1106" s="134" t="s">
        <v>2794</v>
      </c>
      <c r="G1106" s="135" t="s">
        <v>830</v>
      </c>
      <c r="H1106" s="190"/>
      <c r="I1106" s="137"/>
      <c r="J1106" s="138">
        <f>ROUND(I1106*H1106,2)</f>
        <v>0</v>
      </c>
      <c r="K1106" s="134" t="s">
        <v>174</v>
      </c>
      <c r="L1106" s="33"/>
      <c r="M1106" s="139" t="s">
        <v>19</v>
      </c>
      <c r="N1106" s="140" t="s">
        <v>46</v>
      </c>
      <c r="P1106" s="141">
        <f>O1106*H1106</f>
        <v>0</v>
      </c>
      <c r="Q1106" s="141">
        <v>0</v>
      </c>
      <c r="R1106" s="141">
        <f>Q1106*H1106</f>
        <v>0</v>
      </c>
      <c r="S1106" s="141">
        <v>0</v>
      </c>
      <c r="T1106" s="142">
        <f>S1106*H1106</f>
        <v>0</v>
      </c>
      <c r="AR1106" s="143" t="s">
        <v>309</v>
      </c>
      <c r="AT1106" s="143" t="s">
        <v>170</v>
      </c>
      <c r="AU1106" s="143" t="s">
        <v>90</v>
      </c>
      <c r="AY1106" s="18" t="s">
        <v>167</v>
      </c>
      <c r="BE1106" s="144">
        <f>IF(N1106="základní",J1106,0)</f>
        <v>0</v>
      </c>
      <c r="BF1106" s="144">
        <f>IF(N1106="snížená",J1106,0)</f>
        <v>0</v>
      </c>
      <c r="BG1106" s="144">
        <f>IF(N1106="zákl. přenesená",J1106,0)</f>
        <v>0</v>
      </c>
      <c r="BH1106" s="144">
        <f>IF(N1106="sníž. přenesená",J1106,0)</f>
        <v>0</v>
      </c>
      <c r="BI1106" s="144">
        <f>IF(N1106="nulová",J1106,0)</f>
        <v>0</v>
      </c>
      <c r="BJ1106" s="18" t="s">
        <v>90</v>
      </c>
      <c r="BK1106" s="144">
        <f>ROUND(I1106*H1106,2)</f>
        <v>0</v>
      </c>
      <c r="BL1106" s="18" t="s">
        <v>309</v>
      </c>
      <c r="BM1106" s="143" t="s">
        <v>2795</v>
      </c>
    </row>
    <row r="1107" spans="2:47" s="1" customFormat="1" ht="11.25">
      <c r="B1107" s="33"/>
      <c r="D1107" s="145" t="s">
        <v>177</v>
      </c>
      <c r="F1107" s="146" t="s">
        <v>2796</v>
      </c>
      <c r="I1107" s="147"/>
      <c r="L1107" s="33"/>
      <c r="M1107" s="148"/>
      <c r="T1107" s="54"/>
      <c r="AT1107" s="18" t="s">
        <v>177</v>
      </c>
      <c r="AU1107" s="18" t="s">
        <v>90</v>
      </c>
    </row>
    <row r="1108" spans="2:63" s="11" customFormat="1" ht="22.9" customHeight="1">
      <c r="B1108" s="120"/>
      <c r="D1108" s="121" t="s">
        <v>73</v>
      </c>
      <c r="E1108" s="130" t="s">
        <v>426</v>
      </c>
      <c r="F1108" s="130" t="s">
        <v>427</v>
      </c>
      <c r="I1108" s="123"/>
      <c r="J1108" s="131">
        <f>BK1108</f>
        <v>0</v>
      </c>
      <c r="L1108" s="120"/>
      <c r="M1108" s="125"/>
      <c r="P1108" s="126">
        <f>SUM(P1109:P1158)</f>
        <v>0</v>
      </c>
      <c r="R1108" s="126">
        <f>SUM(R1109:R1158)</f>
        <v>0.7543238500000001</v>
      </c>
      <c r="T1108" s="127">
        <f>SUM(T1109:T1158)</f>
        <v>0</v>
      </c>
      <c r="AR1108" s="121" t="s">
        <v>90</v>
      </c>
      <c r="AT1108" s="128" t="s">
        <v>73</v>
      </c>
      <c r="AU1108" s="128" t="s">
        <v>82</v>
      </c>
      <c r="AY1108" s="121" t="s">
        <v>167</v>
      </c>
      <c r="BK1108" s="129">
        <f>SUM(BK1109:BK1158)</f>
        <v>0</v>
      </c>
    </row>
    <row r="1109" spans="2:65" s="1" customFormat="1" ht="16.5" customHeight="1">
      <c r="B1109" s="33"/>
      <c r="C1109" s="132" t="s">
        <v>1319</v>
      </c>
      <c r="D1109" s="132" t="s">
        <v>170</v>
      </c>
      <c r="E1109" s="133" t="s">
        <v>2797</v>
      </c>
      <c r="F1109" s="134" t="s">
        <v>2798</v>
      </c>
      <c r="G1109" s="135" t="s">
        <v>173</v>
      </c>
      <c r="H1109" s="136">
        <v>171.11</v>
      </c>
      <c r="I1109" s="137"/>
      <c r="J1109" s="138">
        <f>ROUND(I1109*H1109,2)</f>
        <v>0</v>
      </c>
      <c r="K1109" s="134" t="s">
        <v>174</v>
      </c>
      <c r="L1109" s="33"/>
      <c r="M1109" s="139" t="s">
        <v>19</v>
      </c>
      <c r="N1109" s="140" t="s">
        <v>46</v>
      </c>
      <c r="P1109" s="141">
        <f>O1109*H1109</f>
        <v>0</v>
      </c>
      <c r="Q1109" s="141">
        <v>0.00072</v>
      </c>
      <c r="R1109" s="141">
        <f>Q1109*H1109</f>
        <v>0.12319920000000002</v>
      </c>
      <c r="S1109" s="141">
        <v>0</v>
      </c>
      <c r="T1109" s="142">
        <f>S1109*H1109</f>
        <v>0</v>
      </c>
      <c r="AR1109" s="143" t="s">
        <v>309</v>
      </c>
      <c r="AT1109" s="143" t="s">
        <v>170</v>
      </c>
      <c r="AU1109" s="143" t="s">
        <v>90</v>
      </c>
      <c r="AY1109" s="18" t="s">
        <v>167</v>
      </c>
      <c r="BE1109" s="144">
        <f>IF(N1109="základní",J1109,0)</f>
        <v>0</v>
      </c>
      <c r="BF1109" s="144">
        <f>IF(N1109="snížená",J1109,0)</f>
        <v>0</v>
      </c>
      <c r="BG1109" s="144">
        <f>IF(N1109="zákl. přenesená",J1109,0)</f>
        <v>0</v>
      </c>
      <c r="BH1109" s="144">
        <f>IF(N1109="sníž. přenesená",J1109,0)</f>
        <v>0</v>
      </c>
      <c r="BI1109" s="144">
        <f>IF(N1109="nulová",J1109,0)</f>
        <v>0</v>
      </c>
      <c r="BJ1109" s="18" t="s">
        <v>90</v>
      </c>
      <c r="BK1109" s="144">
        <f>ROUND(I1109*H1109,2)</f>
        <v>0</v>
      </c>
      <c r="BL1109" s="18" t="s">
        <v>309</v>
      </c>
      <c r="BM1109" s="143" t="s">
        <v>2799</v>
      </c>
    </row>
    <row r="1110" spans="2:47" s="1" customFormat="1" ht="11.25">
      <c r="B1110" s="33"/>
      <c r="D1110" s="145" t="s">
        <v>177</v>
      </c>
      <c r="F1110" s="146" t="s">
        <v>2800</v>
      </c>
      <c r="I1110" s="147"/>
      <c r="L1110" s="33"/>
      <c r="M1110" s="148"/>
      <c r="T1110" s="54"/>
      <c r="AT1110" s="18" t="s">
        <v>177</v>
      </c>
      <c r="AU1110" s="18" t="s">
        <v>90</v>
      </c>
    </row>
    <row r="1111" spans="2:51" s="12" customFormat="1" ht="11.25">
      <c r="B1111" s="149"/>
      <c r="D1111" s="150" t="s">
        <v>179</v>
      </c>
      <c r="E1111" s="151" t="s">
        <v>19</v>
      </c>
      <c r="F1111" s="152" t="s">
        <v>2522</v>
      </c>
      <c r="H1111" s="151" t="s">
        <v>19</v>
      </c>
      <c r="I1111" s="153"/>
      <c r="L1111" s="149"/>
      <c r="M1111" s="154"/>
      <c r="T1111" s="155"/>
      <c r="AT1111" s="151" t="s">
        <v>179</v>
      </c>
      <c r="AU1111" s="151" t="s">
        <v>90</v>
      </c>
      <c r="AV1111" s="12" t="s">
        <v>82</v>
      </c>
      <c r="AW1111" s="12" t="s">
        <v>35</v>
      </c>
      <c r="AX1111" s="12" t="s">
        <v>74</v>
      </c>
      <c r="AY1111" s="151" t="s">
        <v>167</v>
      </c>
    </row>
    <row r="1112" spans="2:51" s="13" customFormat="1" ht="11.25">
      <c r="B1112" s="156"/>
      <c r="D1112" s="150" t="s">
        <v>179</v>
      </c>
      <c r="E1112" s="157" t="s">
        <v>19</v>
      </c>
      <c r="F1112" s="158" t="s">
        <v>2728</v>
      </c>
      <c r="H1112" s="159">
        <v>122</v>
      </c>
      <c r="I1112" s="160"/>
      <c r="L1112" s="156"/>
      <c r="M1112" s="161"/>
      <c r="T1112" s="162"/>
      <c r="AT1112" s="157" t="s">
        <v>179</v>
      </c>
      <c r="AU1112" s="157" t="s">
        <v>90</v>
      </c>
      <c r="AV1112" s="13" t="s">
        <v>90</v>
      </c>
      <c r="AW1112" s="13" t="s">
        <v>35</v>
      </c>
      <c r="AX1112" s="13" t="s">
        <v>74</v>
      </c>
      <c r="AY1112" s="157" t="s">
        <v>167</v>
      </c>
    </row>
    <row r="1113" spans="2:51" s="12" customFormat="1" ht="11.25">
      <c r="B1113" s="149"/>
      <c r="D1113" s="150" t="s">
        <v>179</v>
      </c>
      <c r="E1113" s="151" t="s">
        <v>19</v>
      </c>
      <c r="F1113" s="152" t="s">
        <v>2528</v>
      </c>
      <c r="H1113" s="151" t="s">
        <v>19</v>
      </c>
      <c r="I1113" s="153"/>
      <c r="L1113" s="149"/>
      <c r="M1113" s="154"/>
      <c r="T1113" s="155"/>
      <c r="AT1113" s="151" t="s">
        <v>179</v>
      </c>
      <c r="AU1113" s="151" t="s">
        <v>90</v>
      </c>
      <c r="AV1113" s="12" t="s">
        <v>82</v>
      </c>
      <c r="AW1113" s="12" t="s">
        <v>35</v>
      </c>
      <c r="AX1113" s="12" t="s">
        <v>74</v>
      </c>
      <c r="AY1113" s="151" t="s">
        <v>167</v>
      </c>
    </row>
    <row r="1114" spans="2:51" s="13" customFormat="1" ht="11.25">
      <c r="B1114" s="156"/>
      <c r="D1114" s="150" t="s">
        <v>179</v>
      </c>
      <c r="E1114" s="157" t="s">
        <v>19</v>
      </c>
      <c r="F1114" s="158" t="s">
        <v>2729</v>
      </c>
      <c r="H1114" s="159">
        <v>49.11</v>
      </c>
      <c r="I1114" s="160"/>
      <c r="L1114" s="156"/>
      <c r="M1114" s="161"/>
      <c r="T1114" s="162"/>
      <c r="AT1114" s="157" t="s">
        <v>179</v>
      </c>
      <c r="AU1114" s="157" t="s">
        <v>90</v>
      </c>
      <c r="AV1114" s="13" t="s">
        <v>90</v>
      </c>
      <c r="AW1114" s="13" t="s">
        <v>35</v>
      </c>
      <c r="AX1114" s="13" t="s">
        <v>74</v>
      </c>
      <c r="AY1114" s="157" t="s">
        <v>167</v>
      </c>
    </row>
    <row r="1115" spans="2:51" s="14" customFormat="1" ht="11.25">
      <c r="B1115" s="163"/>
      <c r="D1115" s="150" t="s">
        <v>179</v>
      </c>
      <c r="E1115" s="164" t="s">
        <v>19</v>
      </c>
      <c r="F1115" s="165" t="s">
        <v>200</v>
      </c>
      <c r="H1115" s="166">
        <v>171.11</v>
      </c>
      <c r="I1115" s="167"/>
      <c r="L1115" s="163"/>
      <c r="M1115" s="168"/>
      <c r="T1115" s="169"/>
      <c r="AT1115" s="164" t="s">
        <v>179</v>
      </c>
      <c r="AU1115" s="164" t="s">
        <v>90</v>
      </c>
      <c r="AV1115" s="14" t="s">
        <v>175</v>
      </c>
      <c r="AW1115" s="14" t="s">
        <v>35</v>
      </c>
      <c r="AX1115" s="14" t="s">
        <v>82</v>
      </c>
      <c r="AY1115" s="164" t="s">
        <v>167</v>
      </c>
    </row>
    <row r="1116" spans="2:65" s="1" customFormat="1" ht="21.75" customHeight="1">
      <c r="B1116" s="33"/>
      <c r="C1116" s="132" t="s">
        <v>1325</v>
      </c>
      <c r="D1116" s="132" t="s">
        <v>170</v>
      </c>
      <c r="E1116" s="133" t="s">
        <v>2801</v>
      </c>
      <c r="F1116" s="134" t="s">
        <v>2802</v>
      </c>
      <c r="G1116" s="135" t="s">
        <v>173</v>
      </c>
      <c r="H1116" s="136">
        <v>26</v>
      </c>
      <c r="I1116" s="137"/>
      <c r="J1116" s="138">
        <f>ROUND(I1116*H1116,2)</f>
        <v>0</v>
      </c>
      <c r="K1116" s="134" t="s">
        <v>174</v>
      </c>
      <c r="L1116" s="33"/>
      <c r="M1116" s="139" t="s">
        <v>19</v>
      </c>
      <c r="N1116" s="140" t="s">
        <v>46</v>
      </c>
      <c r="P1116" s="141">
        <f>O1116*H1116</f>
        <v>0</v>
      </c>
      <c r="Q1116" s="141">
        <v>0.00083</v>
      </c>
      <c r="R1116" s="141">
        <f>Q1116*H1116</f>
        <v>0.021580000000000002</v>
      </c>
      <c r="S1116" s="141">
        <v>0</v>
      </c>
      <c r="T1116" s="142">
        <f>S1116*H1116</f>
        <v>0</v>
      </c>
      <c r="AR1116" s="143" t="s">
        <v>309</v>
      </c>
      <c r="AT1116" s="143" t="s">
        <v>170</v>
      </c>
      <c r="AU1116" s="143" t="s">
        <v>90</v>
      </c>
      <c r="AY1116" s="18" t="s">
        <v>167</v>
      </c>
      <c r="BE1116" s="144">
        <f>IF(N1116="základní",J1116,0)</f>
        <v>0</v>
      </c>
      <c r="BF1116" s="144">
        <f>IF(N1116="snížená",J1116,0)</f>
        <v>0</v>
      </c>
      <c r="BG1116" s="144">
        <f>IF(N1116="zákl. přenesená",J1116,0)</f>
        <v>0</v>
      </c>
      <c r="BH1116" s="144">
        <f>IF(N1116="sníž. přenesená",J1116,0)</f>
        <v>0</v>
      </c>
      <c r="BI1116" s="144">
        <f>IF(N1116="nulová",J1116,0)</f>
        <v>0</v>
      </c>
      <c r="BJ1116" s="18" t="s">
        <v>90</v>
      </c>
      <c r="BK1116" s="144">
        <f>ROUND(I1116*H1116,2)</f>
        <v>0</v>
      </c>
      <c r="BL1116" s="18" t="s">
        <v>309</v>
      </c>
      <c r="BM1116" s="143" t="s">
        <v>2803</v>
      </c>
    </row>
    <row r="1117" spans="2:47" s="1" customFormat="1" ht="11.25">
      <c r="B1117" s="33"/>
      <c r="D1117" s="145" t="s">
        <v>177</v>
      </c>
      <c r="F1117" s="146" t="s">
        <v>2804</v>
      </c>
      <c r="I1117" s="147"/>
      <c r="L1117" s="33"/>
      <c r="M1117" s="148"/>
      <c r="T1117" s="54"/>
      <c r="AT1117" s="18" t="s">
        <v>177</v>
      </c>
      <c r="AU1117" s="18" t="s">
        <v>90</v>
      </c>
    </row>
    <row r="1118" spans="2:51" s="13" customFormat="1" ht="11.25">
      <c r="B1118" s="156"/>
      <c r="D1118" s="150" t="s">
        <v>179</v>
      </c>
      <c r="E1118" s="157" t="s">
        <v>19</v>
      </c>
      <c r="F1118" s="158" t="s">
        <v>2805</v>
      </c>
      <c r="H1118" s="159">
        <v>26</v>
      </c>
      <c r="I1118" s="160"/>
      <c r="L1118" s="156"/>
      <c r="M1118" s="161"/>
      <c r="T1118" s="162"/>
      <c r="AT1118" s="157" t="s">
        <v>179</v>
      </c>
      <c r="AU1118" s="157" t="s">
        <v>90</v>
      </c>
      <c r="AV1118" s="13" t="s">
        <v>90</v>
      </c>
      <c r="AW1118" s="13" t="s">
        <v>35</v>
      </c>
      <c r="AX1118" s="13" t="s">
        <v>74</v>
      </c>
      <c r="AY1118" s="157" t="s">
        <v>167</v>
      </c>
    </row>
    <row r="1119" spans="2:51" s="14" customFormat="1" ht="11.25">
      <c r="B1119" s="163"/>
      <c r="D1119" s="150" t="s">
        <v>179</v>
      </c>
      <c r="E1119" s="164" t="s">
        <v>19</v>
      </c>
      <c r="F1119" s="165" t="s">
        <v>200</v>
      </c>
      <c r="H1119" s="166">
        <v>26</v>
      </c>
      <c r="I1119" s="167"/>
      <c r="L1119" s="163"/>
      <c r="M1119" s="168"/>
      <c r="T1119" s="169"/>
      <c r="AT1119" s="164" t="s">
        <v>179</v>
      </c>
      <c r="AU1119" s="164" t="s">
        <v>90</v>
      </c>
      <c r="AV1119" s="14" t="s">
        <v>175</v>
      </c>
      <c r="AW1119" s="14" t="s">
        <v>35</v>
      </c>
      <c r="AX1119" s="14" t="s">
        <v>82</v>
      </c>
      <c r="AY1119" s="164" t="s">
        <v>167</v>
      </c>
    </row>
    <row r="1120" spans="2:65" s="1" customFormat="1" ht="24.2" customHeight="1">
      <c r="B1120" s="33"/>
      <c r="C1120" s="132" t="s">
        <v>1331</v>
      </c>
      <c r="D1120" s="132" t="s">
        <v>170</v>
      </c>
      <c r="E1120" s="133" t="s">
        <v>2806</v>
      </c>
      <c r="F1120" s="134" t="s">
        <v>2807</v>
      </c>
      <c r="G1120" s="135" t="s">
        <v>173</v>
      </c>
      <c r="H1120" s="136">
        <v>20.595</v>
      </c>
      <c r="I1120" s="137"/>
      <c r="J1120" s="138">
        <f>ROUND(I1120*H1120,2)</f>
        <v>0</v>
      </c>
      <c r="K1120" s="134" t="s">
        <v>174</v>
      </c>
      <c r="L1120" s="33"/>
      <c r="M1120" s="139" t="s">
        <v>19</v>
      </c>
      <c r="N1120" s="140" t="s">
        <v>46</v>
      </c>
      <c r="P1120" s="141">
        <f>O1120*H1120</f>
        <v>0</v>
      </c>
      <c r="Q1120" s="141">
        <v>0.00077</v>
      </c>
      <c r="R1120" s="141">
        <f>Q1120*H1120</f>
        <v>0.015858149999999998</v>
      </c>
      <c r="S1120" s="141">
        <v>0</v>
      </c>
      <c r="T1120" s="142">
        <f>S1120*H1120</f>
        <v>0</v>
      </c>
      <c r="AR1120" s="143" t="s">
        <v>309</v>
      </c>
      <c r="AT1120" s="143" t="s">
        <v>170</v>
      </c>
      <c r="AU1120" s="143" t="s">
        <v>90</v>
      </c>
      <c r="AY1120" s="18" t="s">
        <v>167</v>
      </c>
      <c r="BE1120" s="144">
        <f>IF(N1120="základní",J1120,0)</f>
        <v>0</v>
      </c>
      <c r="BF1120" s="144">
        <f>IF(N1120="snížená",J1120,0)</f>
        <v>0</v>
      </c>
      <c r="BG1120" s="144">
        <f>IF(N1120="zákl. přenesená",J1120,0)</f>
        <v>0</v>
      </c>
      <c r="BH1120" s="144">
        <f>IF(N1120="sníž. přenesená",J1120,0)</f>
        <v>0</v>
      </c>
      <c r="BI1120" s="144">
        <f>IF(N1120="nulová",J1120,0)</f>
        <v>0</v>
      </c>
      <c r="BJ1120" s="18" t="s">
        <v>90</v>
      </c>
      <c r="BK1120" s="144">
        <f>ROUND(I1120*H1120,2)</f>
        <v>0</v>
      </c>
      <c r="BL1120" s="18" t="s">
        <v>309</v>
      </c>
      <c r="BM1120" s="143" t="s">
        <v>2808</v>
      </c>
    </row>
    <row r="1121" spans="2:47" s="1" customFormat="1" ht="11.25">
      <c r="B1121" s="33"/>
      <c r="D1121" s="145" t="s">
        <v>177</v>
      </c>
      <c r="F1121" s="146" t="s">
        <v>2809</v>
      </c>
      <c r="I1121" s="147"/>
      <c r="L1121" s="33"/>
      <c r="M1121" s="148"/>
      <c r="T1121" s="54"/>
      <c r="AT1121" s="18" t="s">
        <v>177</v>
      </c>
      <c r="AU1121" s="18" t="s">
        <v>90</v>
      </c>
    </row>
    <row r="1122" spans="2:51" s="12" customFormat="1" ht="11.25">
      <c r="B1122" s="149"/>
      <c r="D1122" s="150" t="s">
        <v>179</v>
      </c>
      <c r="E1122" s="151" t="s">
        <v>19</v>
      </c>
      <c r="F1122" s="152" t="s">
        <v>2522</v>
      </c>
      <c r="H1122" s="151" t="s">
        <v>19</v>
      </c>
      <c r="I1122" s="153"/>
      <c r="L1122" s="149"/>
      <c r="M1122" s="154"/>
      <c r="T1122" s="155"/>
      <c r="AT1122" s="151" t="s">
        <v>179</v>
      </c>
      <c r="AU1122" s="151" t="s">
        <v>90</v>
      </c>
      <c r="AV1122" s="12" t="s">
        <v>82</v>
      </c>
      <c r="AW1122" s="12" t="s">
        <v>35</v>
      </c>
      <c r="AX1122" s="12" t="s">
        <v>74</v>
      </c>
      <c r="AY1122" s="151" t="s">
        <v>167</v>
      </c>
    </row>
    <row r="1123" spans="2:51" s="13" customFormat="1" ht="11.25">
      <c r="B1123" s="156"/>
      <c r="D1123" s="150" t="s">
        <v>179</v>
      </c>
      <c r="E1123" s="157" t="s">
        <v>19</v>
      </c>
      <c r="F1123" s="158" t="s">
        <v>2810</v>
      </c>
      <c r="H1123" s="159">
        <v>11.46</v>
      </c>
      <c r="I1123" s="160"/>
      <c r="L1123" s="156"/>
      <c r="M1123" s="161"/>
      <c r="T1123" s="162"/>
      <c r="AT1123" s="157" t="s">
        <v>179</v>
      </c>
      <c r="AU1123" s="157" t="s">
        <v>90</v>
      </c>
      <c r="AV1123" s="13" t="s">
        <v>90</v>
      </c>
      <c r="AW1123" s="13" t="s">
        <v>35</v>
      </c>
      <c r="AX1123" s="13" t="s">
        <v>74</v>
      </c>
      <c r="AY1123" s="157" t="s">
        <v>167</v>
      </c>
    </row>
    <row r="1124" spans="2:51" s="12" customFormat="1" ht="11.25">
      <c r="B1124" s="149"/>
      <c r="D1124" s="150" t="s">
        <v>179</v>
      </c>
      <c r="E1124" s="151" t="s">
        <v>19</v>
      </c>
      <c r="F1124" s="152" t="s">
        <v>2528</v>
      </c>
      <c r="H1124" s="151" t="s">
        <v>19</v>
      </c>
      <c r="I1124" s="153"/>
      <c r="L1124" s="149"/>
      <c r="M1124" s="154"/>
      <c r="T1124" s="155"/>
      <c r="AT1124" s="151" t="s">
        <v>179</v>
      </c>
      <c r="AU1124" s="151" t="s">
        <v>90</v>
      </c>
      <c r="AV1124" s="12" t="s">
        <v>82</v>
      </c>
      <c r="AW1124" s="12" t="s">
        <v>35</v>
      </c>
      <c r="AX1124" s="12" t="s">
        <v>74</v>
      </c>
      <c r="AY1124" s="151" t="s">
        <v>167</v>
      </c>
    </row>
    <row r="1125" spans="2:51" s="13" customFormat="1" ht="11.25">
      <c r="B1125" s="156"/>
      <c r="D1125" s="150" t="s">
        <v>179</v>
      </c>
      <c r="E1125" s="157" t="s">
        <v>19</v>
      </c>
      <c r="F1125" s="158" t="s">
        <v>2811</v>
      </c>
      <c r="H1125" s="159">
        <v>5.64</v>
      </c>
      <c r="I1125" s="160"/>
      <c r="L1125" s="156"/>
      <c r="M1125" s="161"/>
      <c r="T1125" s="162"/>
      <c r="AT1125" s="157" t="s">
        <v>179</v>
      </c>
      <c r="AU1125" s="157" t="s">
        <v>90</v>
      </c>
      <c r="AV1125" s="13" t="s">
        <v>90</v>
      </c>
      <c r="AW1125" s="13" t="s">
        <v>35</v>
      </c>
      <c r="AX1125" s="13" t="s">
        <v>74</v>
      </c>
      <c r="AY1125" s="157" t="s">
        <v>167</v>
      </c>
    </row>
    <row r="1126" spans="2:51" s="13" customFormat="1" ht="11.25">
      <c r="B1126" s="156"/>
      <c r="D1126" s="150" t="s">
        <v>179</v>
      </c>
      <c r="E1126" s="157" t="s">
        <v>19</v>
      </c>
      <c r="F1126" s="158" t="s">
        <v>2812</v>
      </c>
      <c r="H1126" s="159">
        <v>3.495</v>
      </c>
      <c r="I1126" s="160"/>
      <c r="L1126" s="156"/>
      <c r="M1126" s="161"/>
      <c r="T1126" s="162"/>
      <c r="AT1126" s="157" t="s">
        <v>179</v>
      </c>
      <c r="AU1126" s="157" t="s">
        <v>90</v>
      </c>
      <c r="AV1126" s="13" t="s">
        <v>90</v>
      </c>
      <c r="AW1126" s="13" t="s">
        <v>35</v>
      </c>
      <c r="AX1126" s="13" t="s">
        <v>74</v>
      </c>
      <c r="AY1126" s="157" t="s">
        <v>167</v>
      </c>
    </row>
    <row r="1127" spans="2:51" s="14" customFormat="1" ht="11.25">
      <c r="B1127" s="163"/>
      <c r="D1127" s="150" t="s">
        <v>179</v>
      </c>
      <c r="E1127" s="164" t="s">
        <v>19</v>
      </c>
      <c r="F1127" s="165" t="s">
        <v>200</v>
      </c>
      <c r="H1127" s="166">
        <v>20.595000000000002</v>
      </c>
      <c r="I1127" s="167"/>
      <c r="L1127" s="163"/>
      <c r="M1127" s="168"/>
      <c r="T1127" s="169"/>
      <c r="AT1127" s="164" t="s">
        <v>179</v>
      </c>
      <c r="AU1127" s="164" t="s">
        <v>90</v>
      </c>
      <c r="AV1127" s="14" t="s">
        <v>175</v>
      </c>
      <c r="AW1127" s="14" t="s">
        <v>35</v>
      </c>
      <c r="AX1127" s="14" t="s">
        <v>82</v>
      </c>
      <c r="AY1127" s="164" t="s">
        <v>167</v>
      </c>
    </row>
    <row r="1128" spans="2:65" s="1" customFormat="1" ht="16.5" customHeight="1">
      <c r="B1128" s="33"/>
      <c r="C1128" s="180" t="s">
        <v>1337</v>
      </c>
      <c r="D1128" s="180" t="s">
        <v>587</v>
      </c>
      <c r="E1128" s="181" t="s">
        <v>2813</v>
      </c>
      <c r="F1128" s="182" t="s">
        <v>2814</v>
      </c>
      <c r="G1128" s="183" t="s">
        <v>173</v>
      </c>
      <c r="H1128" s="184">
        <v>253.735</v>
      </c>
      <c r="I1128" s="185"/>
      <c r="J1128" s="186">
        <f>ROUND(I1128*H1128,2)</f>
        <v>0</v>
      </c>
      <c r="K1128" s="182" t="s">
        <v>174</v>
      </c>
      <c r="L1128" s="187"/>
      <c r="M1128" s="188" t="s">
        <v>19</v>
      </c>
      <c r="N1128" s="189" t="s">
        <v>46</v>
      </c>
      <c r="P1128" s="141">
        <f>O1128*H1128</f>
        <v>0</v>
      </c>
      <c r="Q1128" s="141">
        <v>0.0021</v>
      </c>
      <c r="R1128" s="141">
        <f>Q1128*H1128</f>
        <v>0.5328435</v>
      </c>
      <c r="S1128" s="141">
        <v>0</v>
      </c>
      <c r="T1128" s="142">
        <f>S1128*H1128</f>
        <v>0</v>
      </c>
      <c r="AR1128" s="143" t="s">
        <v>437</v>
      </c>
      <c r="AT1128" s="143" t="s">
        <v>587</v>
      </c>
      <c r="AU1128" s="143" t="s">
        <v>90</v>
      </c>
      <c r="AY1128" s="18" t="s">
        <v>167</v>
      </c>
      <c r="BE1128" s="144">
        <f>IF(N1128="základní",J1128,0)</f>
        <v>0</v>
      </c>
      <c r="BF1128" s="144">
        <f>IF(N1128="snížená",J1128,0)</f>
        <v>0</v>
      </c>
      <c r="BG1128" s="144">
        <f>IF(N1128="zákl. přenesená",J1128,0)</f>
        <v>0</v>
      </c>
      <c r="BH1128" s="144">
        <f>IF(N1128="sníž. přenesená",J1128,0)</f>
        <v>0</v>
      </c>
      <c r="BI1128" s="144">
        <f>IF(N1128="nulová",J1128,0)</f>
        <v>0</v>
      </c>
      <c r="BJ1128" s="18" t="s">
        <v>90</v>
      </c>
      <c r="BK1128" s="144">
        <f>ROUND(I1128*H1128,2)</f>
        <v>0</v>
      </c>
      <c r="BL1128" s="18" t="s">
        <v>309</v>
      </c>
      <c r="BM1128" s="143" t="s">
        <v>2815</v>
      </c>
    </row>
    <row r="1129" spans="2:51" s="13" customFormat="1" ht="11.25">
      <c r="B1129" s="156"/>
      <c r="D1129" s="150" t="s">
        <v>179</v>
      </c>
      <c r="E1129" s="157" t="s">
        <v>19</v>
      </c>
      <c r="F1129" s="158" t="s">
        <v>2816</v>
      </c>
      <c r="H1129" s="159">
        <v>171.11</v>
      </c>
      <c r="I1129" s="160"/>
      <c r="L1129" s="156"/>
      <c r="M1129" s="161"/>
      <c r="T1129" s="162"/>
      <c r="AT1129" s="157" t="s">
        <v>179</v>
      </c>
      <c r="AU1129" s="157" t="s">
        <v>90</v>
      </c>
      <c r="AV1129" s="13" t="s">
        <v>90</v>
      </c>
      <c r="AW1129" s="13" t="s">
        <v>35</v>
      </c>
      <c r="AX1129" s="13" t="s">
        <v>74</v>
      </c>
      <c r="AY1129" s="157" t="s">
        <v>167</v>
      </c>
    </row>
    <row r="1130" spans="2:51" s="13" customFormat="1" ht="11.25">
      <c r="B1130" s="156"/>
      <c r="D1130" s="150" t="s">
        <v>179</v>
      </c>
      <c r="E1130" s="157" t="s">
        <v>19</v>
      </c>
      <c r="F1130" s="158" t="s">
        <v>2817</v>
      </c>
      <c r="H1130" s="159">
        <v>20.595</v>
      </c>
      <c r="I1130" s="160"/>
      <c r="L1130" s="156"/>
      <c r="M1130" s="161"/>
      <c r="T1130" s="162"/>
      <c r="AT1130" s="157" t="s">
        <v>179</v>
      </c>
      <c r="AU1130" s="157" t="s">
        <v>90</v>
      </c>
      <c r="AV1130" s="13" t="s">
        <v>90</v>
      </c>
      <c r="AW1130" s="13" t="s">
        <v>35</v>
      </c>
      <c r="AX1130" s="13" t="s">
        <v>74</v>
      </c>
      <c r="AY1130" s="157" t="s">
        <v>167</v>
      </c>
    </row>
    <row r="1131" spans="2:51" s="13" customFormat="1" ht="11.25">
      <c r="B1131" s="156"/>
      <c r="D1131" s="150" t="s">
        <v>179</v>
      </c>
      <c r="E1131" s="157" t="s">
        <v>19</v>
      </c>
      <c r="F1131" s="158" t="s">
        <v>2818</v>
      </c>
      <c r="H1131" s="159">
        <v>26</v>
      </c>
      <c r="I1131" s="160"/>
      <c r="L1131" s="156"/>
      <c r="M1131" s="161"/>
      <c r="T1131" s="162"/>
      <c r="AT1131" s="157" t="s">
        <v>179</v>
      </c>
      <c r="AU1131" s="157" t="s">
        <v>90</v>
      </c>
      <c r="AV1131" s="13" t="s">
        <v>90</v>
      </c>
      <c r="AW1131" s="13" t="s">
        <v>35</v>
      </c>
      <c r="AX1131" s="13" t="s">
        <v>74</v>
      </c>
      <c r="AY1131" s="157" t="s">
        <v>167</v>
      </c>
    </row>
    <row r="1132" spans="2:51" s="14" customFormat="1" ht="11.25">
      <c r="B1132" s="163"/>
      <c r="D1132" s="150" t="s">
        <v>179</v>
      </c>
      <c r="E1132" s="164" t="s">
        <v>19</v>
      </c>
      <c r="F1132" s="165" t="s">
        <v>200</v>
      </c>
      <c r="H1132" s="166">
        <v>217.705</v>
      </c>
      <c r="I1132" s="167"/>
      <c r="L1132" s="163"/>
      <c r="M1132" s="168"/>
      <c r="T1132" s="169"/>
      <c r="AT1132" s="164" t="s">
        <v>179</v>
      </c>
      <c r="AU1132" s="164" t="s">
        <v>90</v>
      </c>
      <c r="AV1132" s="14" t="s">
        <v>175</v>
      </c>
      <c r="AW1132" s="14" t="s">
        <v>35</v>
      </c>
      <c r="AX1132" s="14" t="s">
        <v>82</v>
      </c>
      <c r="AY1132" s="164" t="s">
        <v>167</v>
      </c>
    </row>
    <row r="1133" spans="2:51" s="13" customFormat="1" ht="11.25">
      <c r="B1133" s="156"/>
      <c r="D1133" s="150" t="s">
        <v>179</v>
      </c>
      <c r="F1133" s="158" t="s">
        <v>2819</v>
      </c>
      <c r="H1133" s="159">
        <v>253.735</v>
      </c>
      <c r="I1133" s="160"/>
      <c r="L1133" s="156"/>
      <c r="M1133" s="161"/>
      <c r="T1133" s="162"/>
      <c r="AT1133" s="157" t="s">
        <v>179</v>
      </c>
      <c r="AU1133" s="157" t="s">
        <v>90</v>
      </c>
      <c r="AV1133" s="13" t="s">
        <v>90</v>
      </c>
      <c r="AW1133" s="13" t="s">
        <v>4</v>
      </c>
      <c r="AX1133" s="13" t="s">
        <v>82</v>
      </c>
      <c r="AY1133" s="157" t="s">
        <v>167</v>
      </c>
    </row>
    <row r="1134" spans="2:65" s="1" customFormat="1" ht="21.75" customHeight="1">
      <c r="B1134" s="33"/>
      <c r="C1134" s="132" t="s">
        <v>1344</v>
      </c>
      <c r="D1134" s="132" t="s">
        <v>170</v>
      </c>
      <c r="E1134" s="133" t="s">
        <v>2820</v>
      </c>
      <c r="F1134" s="134" t="s">
        <v>2821</v>
      </c>
      <c r="G1134" s="135" t="s">
        <v>173</v>
      </c>
      <c r="H1134" s="136">
        <v>26</v>
      </c>
      <c r="I1134" s="137"/>
      <c r="J1134" s="138">
        <f>ROUND(I1134*H1134,2)</f>
        <v>0</v>
      </c>
      <c r="K1134" s="134" t="s">
        <v>174</v>
      </c>
      <c r="L1134" s="33"/>
      <c r="M1134" s="139" t="s">
        <v>19</v>
      </c>
      <c r="N1134" s="140" t="s">
        <v>46</v>
      </c>
      <c r="P1134" s="141">
        <f>O1134*H1134</f>
        <v>0</v>
      </c>
      <c r="Q1134" s="141">
        <v>0</v>
      </c>
      <c r="R1134" s="141">
        <f>Q1134*H1134</f>
        <v>0</v>
      </c>
      <c r="S1134" s="141">
        <v>0</v>
      </c>
      <c r="T1134" s="142">
        <f>S1134*H1134</f>
        <v>0</v>
      </c>
      <c r="AR1134" s="143" t="s">
        <v>309</v>
      </c>
      <c r="AT1134" s="143" t="s">
        <v>170</v>
      </c>
      <c r="AU1134" s="143" t="s">
        <v>90</v>
      </c>
      <c r="AY1134" s="18" t="s">
        <v>167</v>
      </c>
      <c r="BE1134" s="144">
        <f>IF(N1134="základní",J1134,0)</f>
        <v>0</v>
      </c>
      <c r="BF1134" s="144">
        <f>IF(N1134="snížená",J1134,0)</f>
        <v>0</v>
      </c>
      <c r="BG1134" s="144">
        <f>IF(N1134="zákl. přenesená",J1134,0)</f>
        <v>0</v>
      </c>
      <c r="BH1134" s="144">
        <f>IF(N1134="sníž. přenesená",J1134,0)</f>
        <v>0</v>
      </c>
      <c r="BI1134" s="144">
        <f>IF(N1134="nulová",J1134,0)</f>
        <v>0</v>
      </c>
      <c r="BJ1134" s="18" t="s">
        <v>90</v>
      </c>
      <c r="BK1134" s="144">
        <f>ROUND(I1134*H1134,2)</f>
        <v>0</v>
      </c>
      <c r="BL1134" s="18" t="s">
        <v>309</v>
      </c>
      <c r="BM1134" s="143" t="s">
        <v>2822</v>
      </c>
    </row>
    <row r="1135" spans="2:47" s="1" customFormat="1" ht="11.25">
      <c r="B1135" s="33"/>
      <c r="D1135" s="145" t="s">
        <v>177</v>
      </c>
      <c r="F1135" s="146" t="s">
        <v>2823</v>
      </c>
      <c r="I1135" s="147"/>
      <c r="L1135" s="33"/>
      <c r="M1135" s="148"/>
      <c r="T1135" s="54"/>
      <c r="AT1135" s="18" t="s">
        <v>177</v>
      </c>
      <c r="AU1135" s="18" t="s">
        <v>90</v>
      </c>
    </row>
    <row r="1136" spans="2:51" s="13" customFormat="1" ht="11.25">
      <c r="B1136" s="156"/>
      <c r="D1136" s="150" t="s">
        <v>179</v>
      </c>
      <c r="E1136" s="157" t="s">
        <v>19</v>
      </c>
      <c r="F1136" s="158" t="s">
        <v>2805</v>
      </c>
      <c r="H1136" s="159">
        <v>26</v>
      </c>
      <c r="I1136" s="160"/>
      <c r="L1136" s="156"/>
      <c r="M1136" s="161"/>
      <c r="T1136" s="162"/>
      <c r="AT1136" s="157" t="s">
        <v>179</v>
      </c>
      <c r="AU1136" s="157" t="s">
        <v>90</v>
      </c>
      <c r="AV1136" s="13" t="s">
        <v>90</v>
      </c>
      <c r="AW1136" s="13" t="s">
        <v>35</v>
      </c>
      <c r="AX1136" s="13" t="s">
        <v>74</v>
      </c>
      <c r="AY1136" s="157" t="s">
        <v>167</v>
      </c>
    </row>
    <row r="1137" spans="2:51" s="14" customFormat="1" ht="11.25">
      <c r="B1137" s="163"/>
      <c r="D1137" s="150" t="s">
        <v>179</v>
      </c>
      <c r="E1137" s="164" t="s">
        <v>19</v>
      </c>
      <c r="F1137" s="165" t="s">
        <v>200</v>
      </c>
      <c r="H1137" s="166">
        <v>26</v>
      </c>
      <c r="I1137" s="167"/>
      <c r="L1137" s="163"/>
      <c r="M1137" s="168"/>
      <c r="T1137" s="169"/>
      <c r="AT1137" s="164" t="s">
        <v>179</v>
      </c>
      <c r="AU1137" s="164" t="s">
        <v>90</v>
      </c>
      <c r="AV1137" s="14" t="s">
        <v>175</v>
      </c>
      <c r="AW1137" s="14" t="s">
        <v>35</v>
      </c>
      <c r="AX1137" s="14" t="s">
        <v>82</v>
      </c>
      <c r="AY1137" s="164" t="s">
        <v>167</v>
      </c>
    </row>
    <row r="1138" spans="2:65" s="1" customFormat="1" ht="16.5" customHeight="1">
      <c r="B1138" s="33"/>
      <c r="C1138" s="180" t="s">
        <v>1348</v>
      </c>
      <c r="D1138" s="180" t="s">
        <v>587</v>
      </c>
      <c r="E1138" s="181" t="s">
        <v>2824</v>
      </c>
      <c r="F1138" s="182" t="s">
        <v>2825</v>
      </c>
      <c r="G1138" s="183" t="s">
        <v>173</v>
      </c>
      <c r="H1138" s="184">
        <v>30.03</v>
      </c>
      <c r="I1138" s="185"/>
      <c r="J1138" s="186">
        <f>ROUND(I1138*H1138,2)</f>
        <v>0</v>
      </c>
      <c r="K1138" s="182" t="s">
        <v>174</v>
      </c>
      <c r="L1138" s="187"/>
      <c r="M1138" s="188" t="s">
        <v>19</v>
      </c>
      <c r="N1138" s="189" t="s">
        <v>46</v>
      </c>
      <c r="P1138" s="141">
        <f>O1138*H1138</f>
        <v>0</v>
      </c>
      <c r="Q1138" s="141">
        <v>0.0003</v>
      </c>
      <c r="R1138" s="141">
        <f>Q1138*H1138</f>
        <v>0.009009</v>
      </c>
      <c r="S1138" s="141">
        <v>0</v>
      </c>
      <c r="T1138" s="142">
        <f>S1138*H1138</f>
        <v>0</v>
      </c>
      <c r="AR1138" s="143" t="s">
        <v>437</v>
      </c>
      <c r="AT1138" s="143" t="s">
        <v>587</v>
      </c>
      <c r="AU1138" s="143" t="s">
        <v>90</v>
      </c>
      <c r="AY1138" s="18" t="s">
        <v>167</v>
      </c>
      <c r="BE1138" s="144">
        <f>IF(N1138="základní",J1138,0)</f>
        <v>0</v>
      </c>
      <c r="BF1138" s="144">
        <f>IF(N1138="snížená",J1138,0)</f>
        <v>0</v>
      </c>
      <c r="BG1138" s="144">
        <f>IF(N1138="zákl. přenesená",J1138,0)</f>
        <v>0</v>
      </c>
      <c r="BH1138" s="144">
        <f>IF(N1138="sníž. přenesená",J1138,0)</f>
        <v>0</v>
      </c>
      <c r="BI1138" s="144">
        <f>IF(N1138="nulová",J1138,0)</f>
        <v>0</v>
      </c>
      <c r="BJ1138" s="18" t="s">
        <v>90</v>
      </c>
      <c r="BK1138" s="144">
        <f>ROUND(I1138*H1138,2)</f>
        <v>0</v>
      </c>
      <c r="BL1138" s="18" t="s">
        <v>309</v>
      </c>
      <c r="BM1138" s="143" t="s">
        <v>2826</v>
      </c>
    </row>
    <row r="1139" spans="2:51" s="13" customFormat="1" ht="11.25">
      <c r="B1139" s="156"/>
      <c r="D1139" s="150" t="s">
        <v>179</v>
      </c>
      <c r="F1139" s="158" t="s">
        <v>2827</v>
      </c>
      <c r="H1139" s="159">
        <v>30.03</v>
      </c>
      <c r="I1139" s="160"/>
      <c r="L1139" s="156"/>
      <c r="M1139" s="161"/>
      <c r="T1139" s="162"/>
      <c r="AT1139" s="157" t="s">
        <v>179</v>
      </c>
      <c r="AU1139" s="157" t="s">
        <v>90</v>
      </c>
      <c r="AV1139" s="13" t="s">
        <v>90</v>
      </c>
      <c r="AW1139" s="13" t="s">
        <v>4</v>
      </c>
      <c r="AX1139" s="13" t="s">
        <v>82</v>
      </c>
      <c r="AY1139" s="157" t="s">
        <v>167</v>
      </c>
    </row>
    <row r="1140" spans="2:65" s="1" customFormat="1" ht="24.2" customHeight="1">
      <c r="B1140" s="33"/>
      <c r="C1140" s="132" t="s">
        <v>1354</v>
      </c>
      <c r="D1140" s="132" t="s">
        <v>170</v>
      </c>
      <c r="E1140" s="133" t="s">
        <v>782</v>
      </c>
      <c r="F1140" s="134" t="s">
        <v>783</v>
      </c>
      <c r="G1140" s="135" t="s">
        <v>368</v>
      </c>
      <c r="H1140" s="136">
        <v>57.4</v>
      </c>
      <c r="I1140" s="137"/>
      <c r="J1140" s="138">
        <f>ROUND(I1140*H1140,2)</f>
        <v>0</v>
      </c>
      <c r="K1140" s="134" t="s">
        <v>174</v>
      </c>
      <c r="L1140" s="33"/>
      <c r="M1140" s="139" t="s">
        <v>19</v>
      </c>
      <c r="N1140" s="140" t="s">
        <v>46</v>
      </c>
      <c r="P1140" s="141">
        <f>O1140*H1140</f>
        <v>0</v>
      </c>
      <c r="Q1140" s="141">
        <v>0.00012</v>
      </c>
      <c r="R1140" s="141">
        <f>Q1140*H1140</f>
        <v>0.006888</v>
      </c>
      <c r="S1140" s="141">
        <v>0</v>
      </c>
      <c r="T1140" s="142">
        <f>S1140*H1140</f>
        <v>0</v>
      </c>
      <c r="AR1140" s="143" t="s">
        <v>309</v>
      </c>
      <c r="AT1140" s="143" t="s">
        <v>170</v>
      </c>
      <c r="AU1140" s="143" t="s">
        <v>90</v>
      </c>
      <c r="AY1140" s="18" t="s">
        <v>167</v>
      </c>
      <c r="BE1140" s="144">
        <f>IF(N1140="základní",J1140,0)</f>
        <v>0</v>
      </c>
      <c r="BF1140" s="144">
        <f>IF(N1140="snížená",J1140,0)</f>
        <v>0</v>
      </c>
      <c r="BG1140" s="144">
        <f>IF(N1140="zákl. přenesená",J1140,0)</f>
        <v>0</v>
      </c>
      <c r="BH1140" s="144">
        <f>IF(N1140="sníž. přenesená",J1140,0)</f>
        <v>0</v>
      </c>
      <c r="BI1140" s="144">
        <f>IF(N1140="nulová",J1140,0)</f>
        <v>0</v>
      </c>
      <c r="BJ1140" s="18" t="s">
        <v>90</v>
      </c>
      <c r="BK1140" s="144">
        <f>ROUND(I1140*H1140,2)</f>
        <v>0</v>
      </c>
      <c r="BL1140" s="18" t="s">
        <v>309</v>
      </c>
      <c r="BM1140" s="143" t="s">
        <v>2828</v>
      </c>
    </row>
    <row r="1141" spans="2:47" s="1" customFormat="1" ht="11.25">
      <c r="B1141" s="33"/>
      <c r="D1141" s="145" t="s">
        <v>177</v>
      </c>
      <c r="F1141" s="146" t="s">
        <v>785</v>
      </c>
      <c r="I1141" s="147"/>
      <c r="L1141" s="33"/>
      <c r="M1141" s="148"/>
      <c r="T1141" s="54"/>
      <c r="AT1141" s="18" t="s">
        <v>177</v>
      </c>
      <c r="AU1141" s="18" t="s">
        <v>90</v>
      </c>
    </row>
    <row r="1142" spans="2:51" s="12" customFormat="1" ht="11.25">
      <c r="B1142" s="149"/>
      <c r="D1142" s="150" t="s">
        <v>179</v>
      </c>
      <c r="E1142" s="151" t="s">
        <v>19</v>
      </c>
      <c r="F1142" s="152" t="s">
        <v>600</v>
      </c>
      <c r="H1142" s="151" t="s">
        <v>19</v>
      </c>
      <c r="I1142" s="153"/>
      <c r="L1142" s="149"/>
      <c r="M1142" s="154"/>
      <c r="T1142" s="155"/>
      <c r="AT1142" s="151" t="s">
        <v>179</v>
      </c>
      <c r="AU1142" s="151" t="s">
        <v>90</v>
      </c>
      <c r="AV1142" s="12" t="s">
        <v>82</v>
      </c>
      <c r="AW1142" s="12" t="s">
        <v>35</v>
      </c>
      <c r="AX1142" s="12" t="s">
        <v>74</v>
      </c>
      <c r="AY1142" s="151" t="s">
        <v>167</v>
      </c>
    </row>
    <row r="1143" spans="2:51" s="13" customFormat="1" ht="11.25">
      <c r="B1143" s="156"/>
      <c r="D1143" s="150" t="s">
        <v>179</v>
      </c>
      <c r="E1143" s="157" t="s">
        <v>19</v>
      </c>
      <c r="F1143" s="158" t="s">
        <v>2829</v>
      </c>
      <c r="H1143" s="159">
        <v>27</v>
      </c>
      <c r="I1143" s="160"/>
      <c r="L1143" s="156"/>
      <c r="M1143" s="161"/>
      <c r="T1143" s="162"/>
      <c r="AT1143" s="157" t="s">
        <v>179</v>
      </c>
      <c r="AU1143" s="157" t="s">
        <v>90</v>
      </c>
      <c r="AV1143" s="13" t="s">
        <v>90</v>
      </c>
      <c r="AW1143" s="13" t="s">
        <v>35</v>
      </c>
      <c r="AX1143" s="13" t="s">
        <v>74</v>
      </c>
      <c r="AY1143" s="157" t="s">
        <v>167</v>
      </c>
    </row>
    <row r="1144" spans="2:51" s="12" customFormat="1" ht="11.25">
      <c r="B1144" s="149"/>
      <c r="D1144" s="150" t="s">
        <v>179</v>
      </c>
      <c r="E1144" s="151" t="s">
        <v>19</v>
      </c>
      <c r="F1144" s="152" t="s">
        <v>2830</v>
      </c>
      <c r="H1144" s="151" t="s">
        <v>19</v>
      </c>
      <c r="I1144" s="153"/>
      <c r="L1144" s="149"/>
      <c r="M1144" s="154"/>
      <c r="T1144" s="155"/>
      <c r="AT1144" s="151" t="s">
        <v>179</v>
      </c>
      <c r="AU1144" s="151" t="s">
        <v>90</v>
      </c>
      <c r="AV1144" s="12" t="s">
        <v>82</v>
      </c>
      <c r="AW1144" s="12" t="s">
        <v>35</v>
      </c>
      <c r="AX1144" s="12" t="s">
        <v>74</v>
      </c>
      <c r="AY1144" s="151" t="s">
        <v>167</v>
      </c>
    </row>
    <row r="1145" spans="2:51" s="13" customFormat="1" ht="11.25">
      <c r="B1145" s="156"/>
      <c r="D1145" s="150" t="s">
        <v>179</v>
      </c>
      <c r="E1145" s="157" t="s">
        <v>19</v>
      </c>
      <c r="F1145" s="158" t="s">
        <v>2831</v>
      </c>
      <c r="H1145" s="159">
        <v>30.4</v>
      </c>
      <c r="I1145" s="160"/>
      <c r="L1145" s="156"/>
      <c r="M1145" s="161"/>
      <c r="T1145" s="162"/>
      <c r="AT1145" s="157" t="s">
        <v>179</v>
      </c>
      <c r="AU1145" s="157" t="s">
        <v>90</v>
      </c>
      <c r="AV1145" s="13" t="s">
        <v>90</v>
      </c>
      <c r="AW1145" s="13" t="s">
        <v>35</v>
      </c>
      <c r="AX1145" s="13" t="s">
        <v>74</v>
      </c>
      <c r="AY1145" s="157" t="s">
        <v>167</v>
      </c>
    </row>
    <row r="1146" spans="2:51" s="14" customFormat="1" ht="11.25">
      <c r="B1146" s="163"/>
      <c r="D1146" s="150" t="s">
        <v>179</v>
      </c>
      <c r="E1146" s="164" t="s">
        <v>19</v>
      </c>
      <c r="F1146" s="165" t="s">
        <v>200</v>
      </c>
      <c r="H1146" s="166">
        <v>57.4</v>
      </c>
      <c r="I1146" s="167"/>
      <c r="L1146" s="163"/>
      <c r="M1146" s="168"/>
      <c r="T1146" s="169"/>
      <c r="AT1146" s="164" t="s">
        <v>179</v>
      </c>
      <c r="AU1146" s="164" t="s">
        <v>90</v>
      </c>
      <c r="AV1146" s="14" t="s">
        <v>175</v>
      </c>
      <c r="AW1146" s="14" t="s">
        <v>35</v>
      </c>
      <c r="AX1146" s="14" t="s">
        <v>82</v>
      </c>
      <c r="AY1146" s="164" t="s">
        <v>167</v>
      </c>
    </row>
    <row r="1147" spans="2:65" s="1" customFormat="1" ht="16.5" customHeight="1">
      <c r="B1147" s="33"/>
      <c r="C1147" s="180" t="s">
        <v>1359</v>
      </c>
      <c r="D1147" s="180" t="s">
        <v>587</v>
      </c>
      <c r="E1147" s="181" t="s">
        <v>2832</v>
      </c>
      <c r="F1147" s="182" t="s">
        <v>2833</v>
      </c>
      <c r="G1147" s="183" t="s">
        <v>368</v>
      </c>
      <c r="H1147" s="184">
        <v>29.7</v>
      </c>
      <c r="I1147" s="185"/>
      <c r="J1147" s="186">
        <f>ROUND(I1147*H1147,2)</f>
        <v>0</v>
      </c>
      <c r="K1147" s="182" t="s">
        <v>174</v>
      </c>
      <c r="L1147" s="187"/>
      <c r="M1147" s="188" t="s">
        <v>19</v>
      </c>
      <c r="N1147" s="189" t="s">
        <v>46</v>
      </c>
      <c r="P1147" s="141">
        <f>O1147*H1147</f>
        <v>0</v>
      </c>
      <c r="Q1147" s="141">
        <v>0.0005</v>
      </c>
      <c r="R1147" s="141">
        <f>Q1147*H1147</f>
        <v>0.01485</v>
      </c>
      <c r="S1147" s="141">
        <v>0</v>
      </c>
      <c r="T1147" s="142">
        <f>S1147*H1147</f>
        <v>0</v>
      </c>
      <c r="AR1147" s="143" t="s">
        <v>437</v>
      </c>
      <c r="AT1147" s="143" t="s">
        <v>587</v>
      </c>
      <c r="AU1147" s="143" t="s">
        <v>90</v>
      </c>
      <c r="AY1147" s="18" t="s">
        <v>167</v>
      </c>
      <c r="BE1147" s="144">
        <f>IF(N1147="základní",J1147,0)</f>
        <v>0</v>
      </c>
      <c r="BF1147" s="144">
        <f>IF(N1147="snížená",J1147,0)</f>
        <v>0</v>
      </c>
      <c r="BG1147" s="144">
        <f>IF(N1147="zákl. přenesená",J1147,0)</f>
        <v>0</v>
      </c>
      <c r="BH1147" s="144">
        <f>IF(N1147="sníž. přenesená",J1147,0)</f>
        <v>0</v>
      </c>
      <c r="BI1147" s="144">
        <f>IF(N1147="nulová",J1147,0)</f>
        <v>0</v>
      </c>
      <c r="BJ1147" s="18" t="s">
        <v>90</v>
      </c>
      <c r="BK1147" s="144">
        <f>ROUND(I1147*H1147,2)</f>
        <v>0</v>
      </c>
      <c r="BL1147" s="18" t="s">
        <v>309</v>
      </c>
      <c r="BM1147" s="143" t="s">
        <v>2834</v>
      </c>
    </row>
    <row r="1148" spans="2:51" s="12" customFormat="1" ht="11.25">
      <c r="B1148" s="149"/>
      <c r="D1148" s="150" t="s">
        <v>179</v>
      </c>
      <c r="E1148" s="151" t="s">
        <v>19</v>
      </c>
      <c r="F1148" s="152" t="s">
        <v>600</v>
      </c>
      <c r="H1148" s="151" t="s">
        <v>19</v>
      </c>
      <c r="I1148" s="153"/>
      <c r="L1148" s="149"/>
      <c r="M1148" s="154"/>
      <c r="T1148" s="155"/>
      <c r="AT1148" s="151" t="s">
        <v>179</v>
      </c>
      <c r="AU1148" s="151" t="s">
        <v>90</v>
      </c>
      <c r="AV1148" s="12" t="s">
        <v>82</v>
      </c>
      <c r="AW1148" s="12" t="s">
        <v>35</v>
      </c>
      <c r="AX1148" s="12" t="s">
        <v>74</v>
      </c>
      <c r="AY1148" s="151" t="s">
        <v>167</v>
      </c>
    </row>
    <row r="1149" spans="2:51" s="13" customFormat="1" ht="11.25">
      <c r="B1149" s="156"/>
      <c r="D1149" s="150" t="s">
        <v>179</v>
      </c>
      <c r="E1149" s="157" t="s">
        <v>19</v>
      </c>
      <c r="F1149" s="158" t="s">
        <v>2835</v>
      </c>
      <c r="H1149" s="159">
        <v>27</v>
      </c>
      <c r="I1149" s="160"/>
      <c r="L1149" s="156"/>
      <c r="M1149" s="161"/>
      <c r="T1149" s="162"/>
      <c r="AT1149" s="157" t="s">
        <v>179</v>
      </c>
      <c r="AU1149" s="157" t="s">
        <v>90</v>
      </c>
      <c r="AV1149" s="13" t="s">
        <v>90</v>
      </c>
      <c r="AW1149" s="13" t="s">
        <v>35</v>
      </c>
      <c r="AX1149" s="13" t="s">
        <v>74</v>
      </c>
      <c r="AY1149" s="157" t="s">
        <v>167</v>
      </c>
    </row>
    <row r="1150" spans="2:51" s="14" customFormat="1" ht="11.25">
      <c r="B1150" s="163"/>
      <c r="D1150" s="150" t="s">
        <v>179</v>
      </c>
      <c r="E1150" s="164" t="s">
        <v>19</v>
      </c>
      <c r="F1150" s="165" t="s">
        <v>200</v>
      </c>
      <c r="H1150" s="166">
        <v>27</v>
      </c>
      <c r="I1150" s="167"/>
      <c r="L1150" s="163"/>
      <c r="M1150" s="168"/>
      <c r="T1150" s="169"/>
      <c r="AT1150" s="164" t="s">
        <v>179</v>
      </c>
      <c r="AU1150" s="164" t="s">
        <v>90</v>
      </c>
      <c r="AV1150" s="14" t="s">
        <v>175</v>
      </c>
      <c r="AW1150" s="14" t="s">
        <v>35</v>
      </c>
      <c r="AX1150" s="14" t="s">
        <v>82</v>
      </c>
      <c r="AY1150" s="164" t="s">
        <v>167</v>
      </c>
    </row>
    <row r="1151" spans="2:51" s="13" customFormat="1" ht="11.25">
      <c r="B1151" s="156"/>
      <c r="D1151" s="150" t="s">
        <v>179</v>
      </c>
      <c r="F1151" s="158" t="s">
        <v>2836</v>
      </c>
      <c r="H1151" s="159">
        <v>29.7</v>
      </c>
      <c r="I1151" s="160"/>
      <c r="L1151" s="156"/>
      <c r="M1151" s="161"/>
      <c r="T1151" s="162"/>
      <c r="AT1151" s="157" t="s">
        <v>179</v>
      </c>
      <c r="AU1151" s="157" t="s">
        <v>90</v>
      </c>
      <c r="AV1151" s="13" t="s">
        <v>90</v>
      </c>
      <c r="AW1151" s="13" t="s">
        <v>4</v>
      </c>
      <c r="AX1151" s="13" t="s">
        <v>82</v>
      </c>
      <c r="AY1151" s="157" t="s">
        <v>167</v>
      </c>
    </row>
    <row r="1152" spans="2:65" s="1" customFormat="1" ht="16.5" customHeight="1">
      <c r="B1152" s="33"/>
      <c r="C1152" s="180" t="s">
        <v>1364</v>
      </c>
      <c r="D1152" s="180" t="s">
        <v>587</v>
      </c>
      <c r="E1152" s="181" t="s">
        <v>2837</v>
      </c>
      <c r="F1152" s="182" t="s">
        <v>2838</v>
      </c>
      <c r="G1152" s="183" t="s">
        <v>368</v>
      </c>
      <c r="H1152" s="184">
        <v>33.44</v>
      </c>
      <c r="I1152" s="185"/>
      <c r="J1152" s="186">
        <f>ROUND(I1152*H1152,2)</f>
        <v>0</v>
      </c>
      <c r="K1152" s="182" t="s">
        <v>19</v>
      </c>
      <c r="L1152" s="187"/>
      <c r="M1152" s="188" t="s">
        <v>19</v>
      </c>
      <c r="N1152" s="189" t="s">
        <v>46</v>
      </c>
      <c r="P1152" s="141">
        <f>O1152*H1152</f>
        <v>0</v>
      </c>
      <c r="Q1152" s="141">
        <v>0.0009</v>
      </c>
      <c r="R1152" s="141">
        <f>Q1152*H1152</f>
        <v>0.030095999999999998</v>
      </c>
      <c r="S1152" s="141">
        <v>0</v>
      </c>
      <c r="T1152" s="142">
        <f>S1152*H1152</f>
        <v>0</v>
      </c>
      <c r="AR1152" s="143" t="s">
        <v>437</v>
      </c>
      <c r="AT1152" s="143" t="s">
        <v>587</v>
      </c>
      <c r="AU1152" s="143" t="s">
        <v>90</v>
      </c>
      <c r="AY1152" s="18" t="s">
        <v>167</v>
      </c>
      <c r="BE1152" s="144">
        <f>IF(N1152="základní",J1152,0)</f>
        <v>0</v>
      </c>
      <c r="BF1152" s="144">
        <f>IF(N1152="snížená",J1152,0)</f>
        <v>0</v>
      </c>
      <c r="BG1152" s="144">
        <f>IF(N1152="zákl. přenesená",J1152,0)</f>
        <v>0</v>
      </c>
      <c r="BH1152" s="144">
        <f>IF(N1152="sníž. přenesená",J1152,0)</f>
        <v>0</v>
      </c>
      <c r="BI1152" s="144">
        <f>IF(N1152="nulová",J1152,0)</f>
        <v>0</v>
      </c>
      <c r="BJ1152" s="18" t="s">
        <v>90</v>
      </c>
      <c r="BK1152" s="144">
        <f>ROUND(I1152*H1152,2)</f>
        <v>0</v>
      </c>
      <c r="BL1152" s="18" t="s">
        <v>309</v>
      </c>
      <c r="BM1152" s="143" t="s">
        <v>2839</v>
      </c>
    </row>
    <row r="1153" spans="2:51" s="12" customFormat="1" ht="11.25">
      <c r="B1153" s="149"/>
      <c r="D1153" s="150" t="s">
        <v>179</v>
      </c>
      <c r="E1153" s="151" t="s">
        <v>19</v>
      </c>
      <c r="F1153" s="152" t="s">
        <v>2830</v>
      </c>
      <c r="H1153" s="151" t="s">
        <v>19</v>
      </c>
      <c r="I1153" s="153"/>
      <c r="L1153" s="149"/>
      <c r="M1153" s="154"/>
      <c r="T1153" s="155"/>
      <c r="AT1153" s="151" t="s">
        <v>179</v>
      </c>
      <c r="AU1153" s="151" t="s">
        <v>90</v>
      </c>
      <c r="AV1153" s="12" t="s">
        <v>82</v>
      </c>
      <c r="AW1153" s="12" t="s">
        <v>35</v>
      </c>
      <c r="AX1153" s="12" t="s">
        <v>74</v>
      </c>
      <c r="AY1153" s="151" t="s">
        <v>167</v>
      </c>
    </row>
    <row r="1154" spans="2:51" s="13" customFormat="1" ht="11.25">
      <c r="B1154" s="156"/>
      <c r="D1154" s="150" t="s">
        <v>179</v>
      </c>
      <c r="E1154" s="157" t="s">
        <v>19</v>
      </c>
      <c r="F1154" s="158" t="s">
        <v>2831</v>
      </c>
      <c r="H1154" s="159">
        <v>30.4</v>
      </c>
      <c r="I1154" s="160"/>
      <c r="L1154" s="156"/>
      <c r="M1154" s="161"/>
      <c r="T1154" s="162"/>
      <c r="AT1154" s="157" t="s">
        <v>179</v>
      </c>
      <c r="AU1154" s="157" t="s">
        <v>90</v>
      </c>
      <c r="AV1154" s="13" t="s">
        <v>90</v>
      </c>
      <c r="AW1154" s="13" t="s">
        <v>35</v>
      </c>
      <c r="AX1154" s="13" t="s">
        <v>74</v>
      </c>
      <c r="AY1154" s="157" t="s">
        <v>167</v>
      </c>
    </row>
    <row r="1155" spans="2:51" s="14" customFormat="1" ht="11.25">
      <c r="B1155" s="163"/>
      <c r="D1155" s="150" t="s">
        <v>179</v>
      </c>
      <c r="E1155" s="164" t="s">
        <v>19</v>
      </c>
      <c r="F1155" s="165" t="s">
        <v>200</v>
      </c>
      <c r="H1155" s="166">
        <v>30.4</v>
      </c>
      <c r="I1155" s="167"/>
      <c r="L1155" s="163"/>
      <c r="M1155" s="168"/>
      <c r="T1155" s="169"/>
      <c r="AT1155" s="164" t="s">
        <v>179</v>
      </c>
      <c r="AU1155" s="164" t="s">
        <v>90</v>
      </c>
      <c r="AV1155" s="14" t="s">
        <v>175</v>
      </c>
      <c r="AW1155" s="14" t="s">
        <v>35</v>
      </c>
      <c r="AX1155" s="14" t="s">
        <v>82</v>
      </c>
      <c r="AY1155" s="164" t="s">
        <v>167</v>
      </c>
    </row>
    <row r="1156" spans="2:51" s="13" customFormat="1" ht="11.25">
      <c r="B1156" s="156"/>
      <c r="D1156" s="150" t="s">
        <v>179</v>
      </c>
      <c r="F1156" s="158" t="s">
        <v>2840</v>
      </c>
      <c r="H1156" s="159">
        <v>33.44</v>
      </c>
      <c r="I1156" s="160"/>
      <c r="L1156" s="156"/>
      <c r="M1156" s="161"/>
      <c r="T1156" s="162"/>
      <c r="AT1156" s="157" t="s">
        <v>179</v>
      </c>
      <c r="AU1156" s="157" t="s">
        <v>90</v>
      </c>
      <c r="AV1156" s="13" t="s">
        <v>90</v>
      </c>
      <c r="AW1156" s="13" t="s">
        <v>4</v>
      </c>
      <c r="AX1156" s="13" t="s">
        <v>82</v>
      </c>
      <c r="AY1156" s="157" t="s">
        <v>167</v>
      </c>
    </row>
    <row r="1157" spans="2:65" s="1" customFormat="1" ht="24.2" customHeight="1">
      <c r="B1157" s="33"/>
      <c r="C1157" s="132" t="s">
        <v>1369</v>
      </c>
      <c r="D1157" s="132" t="s">
        <v>170</v>
      </c>
      <c r="E1157" s="133" t="s">
        <v>828</v>
      </c>
      <c r="F1157" s="134" t="s">
        <v>829</v>
      </c>
      <c r="G1157" s="135" t="s">
        <v>830</v>
      </c>
      <c r="H1157" s="190"/>
      <c r="I1157" s="137"/>
      <c r="J1157" s="138">
        <f>ROUND(I1157*H1157,2)</f>
        <v>0</v>
      </c>
      <c r="K1157" s="134" t="s">
        <v>174</v>
      </c>
      <c r="L1157" s="33"/>
      <c r="M1157" s="139" t="s">
        <v>19</v>
      </c>
      <c r="N1157" s="140" t="s">
        <v>46</v>
      </c>
      <c r="P1157" s="141">
        <f>O1157*H1157</f>
        <v>0</v>
      </c>
      <c r="Q1157" s="141">
        <v>0</v>
      </c>
      <c r="R1157" s="141">
        <f>Q1157*H1157</f>
        <v>0</v>
      </c>
      <c r="S1157" s="141">
        <v>0</v>
      </c>
      <c r="T1157" s="142">
        <f>S1157*H1157</f>
        <v>0</v>
      </c>
      <c r="AR1157" s="143" t="s">
        <v>309</v>
      </c>
      <c r="AT1157" s="143" t="s">
        <v>170</v>
      </c>
      <c r="AU1157" s="143" t="s">
        <v>90</v>
      </c>
      <c r="AY1157" s="18" t="s">
        <v>167</v>
      </c>
      <c r="BE1157" s="144">
        <f>IF(N1157="základní",J1157,0)</f>
        <v>0</v>
      </c>
      <c r="BF1157" s="144">
        <f>IF(N1157="snížená",J1157,0)</f>
        <v>0</v>
      </c>
      <c r="BG1157" s="144">
        <f>IF(N1157="zákl. přenesená",J1157,0)</f>
        <v>0</v>
      </c>
      <c r="BH1157" s="144">
        <f>IF(N1157="sníž. přenesená",J1157,0)</f>
        <v>0</v>
      </c>
      <c r="BI1157" s="144">
        <f>IF(N1157="nulová",J1157,0)</f>
        <v>0</v>
      </c>
      <c r="BJ1157" s="18" t="s">
        <v>90</v>
      </c>
      <c r="BK1157" s="144">
        <f>ROUND(I1157*H1157,2)</f>
        <v>0</v>
      </c>
      <c r="BL1157" s="18" t="s">
        <v>309</v>
      </c>
      <c r="BM1157" s="143" t="s">
        <v>2841</v>
      </c>
    </row>
    <row r="1158" spans="2:47" s="1" customFormat="1" ht="11.25">
      <c r="B1158" s="33"/>
      <c r="D1158" s="145" t="s">
        <v>177</v>
      </c>
      <c r="F1158" s="146" t="s">
        <v>832</v>
      </c>
      <c r="I1158" s="147"/>
      <c r="L1158" s="33"/>
      <c r="M1158" s="148"/>
      <c r="T1158" s="54"/>
      <c r="AT1158" s="18" t="s">
        <v>177</v>
      </c>
      <c r="AU1158" s="18" t="s">
        <v>90</v>
      </c>
    </row>
    <row r="1159" spans="2:63" s="11" customFormat="1" ht="22.9" customHeight="1">
      <c r="B1159" s="120"/>
      <c r="D1159" s="121" t="s">
        <v>73</v>
      </c>
      <c r="E1159" s="130" t="s">
        <v>435</v>
      </c>
      <c r="F1159" s="130" t="s">
        <v>436</v>
      </c>
      <c r="I1159" s="123"/>
      <c r="J1159" s="131">
        <f>BK1159</f>
        <v>0</v>
      </c>
      <c r="L1159" s="120"/>
      <c r="M1159" s="125"/>
      <c r="P1159" s="126">
        <f>SUM(P1160:P1189)</f>
        <v>0</v>
      </c>
      <c r="R1159" s="126">
        <f>SUM(R1160:R1189)</f>
        <v>0.07530719999999999</v>
      </c>
      <c r="T1159" s="127">
        <f>SUM(T1160:T1189)</f>
        <v>0</v>
      </c>
      <c r="AR1159" s="121" t="s">
        <v>90</v>
      </c>
      <c r="AT1159" s="128" t="s">
        <v>73</v>
      </c>
      <c r="AU1159" s="128" t="s">
        <v>82</v>
      </c>
      <c r="AY1159" s="121" t="s">
        <v>167</v>
      </c>
      <c r="BK1159" s="129">
        <f>SUM(BK1160:BK1189)</f>
        <v>0</v>
      </c>
    </row>
    <row r="1160" spans="2:65" s="1" customFormat="1" ht="24.2" customHeight="1">
      <c r="B1160" s="33"/>
      <c r="C1160" s="132" t="s">
        <v>1374</v>
      </c>
      <c r="D1160" s="132" t="s">
        <v>170</v>
      </c>
      <c r="E1160" s="133" t="s">
        <v>834</v>
      </c>
      <c r="F1160" s="134" t="s">
        <v>835</v>
      </c>
      <c r="G1160" s="135" t="s">
        <v>173</v>
      </c>
      <c r="H1160" s="136">
        <v>14.3</v>
      </c>
      <c r="I1160" s="137"/>
      <c r="J1160" s="138">
        <f>ROUND(I1160*H1160,2)</f>
        <v>0</v>
      </c>
      <c r="K1160" s="134" t="s">
        <v>174</v>
      </c>
      <c r="L1160" s="33"/>
      <c r="M1160" s="139" t="s">
        <v>19</v>
      </c>
      <c r="N1160" s="140" t="s">
        <v>46</v>
      </c>
      <c r="P1160" s="141">
        <f>O1160*H1160</f>
        <v>0</v>
      </c>
      <c r="Q1160" s="141">
        <v>0</v>
      </c>
      <c r="R1160" s="141">
        <f>Q1160*H1160</f>
        <v>0</v>
      </c>
      <c r="S1160" s="141">
        <v>0</v>
      </c>
      <c r="T1160" s="142">
        <f>S1160*H1160</f>
        <v>0</v>
      </c>
      <c r="AR1160" s="143" t="s">
        <v>309</v>
      </c>
      <c r="AT1160" s="143" t="s">
        <v>170</v>
      </c>
      <c r="AU1160" s="143" t="s">
        <v>90</v>
      </c>
      <c r="AY1160" s="18" t="s">
        <v>167</v>
      </c>
      <c r="BE1160" s="144">
        <f>IF(N1160="základní",J1160,0)</f>
        <v>0</v>
      </c>
      <c r="BF1160" s="144">
        <f>IF(N1160="snížená",J1160,0)</f>
        <v>0</v>
      </c>
      <c r="BG1160" s="144">
        <f>IF(N1160="zákl. přenesená",J1160,0)</f>
        <v>0</v>
      </c>
      <c r="BH1160" s="144">
        <f>IF(N1160="sníž. přenesená",J1160,0)</f>
        <v>0</v>
      </c>
      <c r="BI1160" s="144">
        <f>IF(N1160="nulová",J1160,0)</f>
        <v>0</v>
      </c>
      <c r="BJ1160" s="18" t="s">
        <v>90</v>
      </c>
      <c r="BK1160" s="144">
        <f>ROUND(I1160*H1160,2)</f>
        <v>0</v>
      </c>
      <c r="BL1160" s="18" t="s">
        <v>309</v>
      </c>
      <c r="BM1160" s="143" t="s">
        <v>2842</v>
      </c>
    </row>
    <row r="1161" spans="2:47" s="1" customFormat="1" ht="11.25">
      <c r="B1161" s="33"/>
      <c r="D1161" s="145" t="s">
        <v>177</v>
      </c>
      <c r="F1161" s="146" t="s">
        <v>837</v>
      </c>
      <c r="I1161" s="147"/>
      <c r="L1161" s="33"/>
      <c r="M1161" s="148"/>
      <c r="T1161" s="54"/>
      <c r="AT1161" s="18" t="s">
        <v>177</v>
      </c>
      <c r="AU1161" s="18" t="s">
        <v>90</v>
      </c>
    </row>
    <row r="1162" spans="2:51" s="12" customFormat="1" ht="11.25">
      <c r="B1162" s="149"/>
      <c r="D1162" s="150" t="s">
        <v>179</v>
      </c>
      <c r="E1162" s="151" t="s">
        <v>19</v>
      </c>
      <c r="F1162" s="152" t="s">
        <v>2843</v>
      </c>
      <c r="H1162" s="151" t="s">
        <v>19</v>
      </c>
      <c r="I1162" s="153"/>
      <c r="L1162" s="149"/>
      <c r="M1162" s="154"/>
      <c r="T1162" s="155"/>
      <c r="AT1162" s="151" t="s">
        <v>179</v>
      </c>
      <c r="AU1162" s="151" t="s">
        <v>90</v>
      </c>
      <c r="AV1162" s="12" t="s">
        <v>82</v>
      </c>
      <c r="AW1162" s="12" t="s">
        <v>35</v>
      </c>
      <c r="AX1162" s="12" t="s">
        <v>74</v>
      </c>
      <c r="AY1162" s="151" t="s">
        <v>167</v>
      </c>
    </row>
    <row r="1163" spans="2:51" s="13" customFormat="1" ht="11.25">
      <c r="B1163" s="156"/>
      <c r="D1163" s="150" t="s">
        <v>179</v>
      </c>
      <c r="E1163" s="157" t="s">
        <v>19</v>
      </c>
      <c r="F1163" s="158" t="s">
        <v>2844</v>
      </c>
      <c r="H1163" s="159">
        <v>14.3</v>
      </c>
      <c r="I1163" s="160"/>
      <c r="L1163" s="156"/>
      <c r="M1163" s="161"/>
      <c r="T1163" s="162"/>
      <c r="AT1163" s="157" t="s">
        <v>179</v>
      </c>
      <c r="AU1163" s="157" t="s">
        <v>90</v>
      </c>
      <c r="AV1163" s="13" t="s">
        <v>90</v>
      </c>
      <c r="AW1163" s="13" t="s">
        <v>35</v>
      </c>
      <c r="AX1163" s="13" t="s">
        <v>74</v>
      </c>
      <c r="AY1163" s="157" t="s">
        <v>167</v>
      </c>
    </row>
    <row r="1164" spans="2:51" s="14" customFormat="1" ht="11.25">
      <c r="B1164" s="163"/>
      <c r="D1164" s="150" t="s">
        <v>179</v>
      </c>
      <c r="E1164" s="164" t="s">
        <v>19</v>
      </c>
      <c r="F1164" s="165" t="s">
        <v>200</v>
      </c>
      <c r="H1164" s="166">
        <v>14.3</v>
      </c>
      <c r="I1164" s="167"/>
      <c r="L1164" s="163"/>
      <c r="M1164" s="168"/>
      <c r="T1164" s="169"/>
      <c r="AT1164" s="164" t="s">
        <v>179</v>
      </c>
      <c r="AU1164" s="164" t="s">
        <v>90</v>
      </c>
      <c r="AV1164" s="14" t="s">
        <v>175</v>
      </c>
      <c r="AW1164" s="14" t="s">
        <v>35</v>
      </c>
      <c r="AX1164" s="14" t="s">
        <v>82</v>
      </c>
      <c r="AY1164" s="164" t="s">
        <v>167</v>
      </c>
    </row>
    <row r="1165" spans="2:65" s="1" customFormat="1" ht="16.5" customHeight="1">
      <c r="B1165" s="33"/>
      <c r="C1165" s="180" t="s">
        <v>1379</v>
      </c>
      <c r="D1165" s="180" t="s">
        <v>587</v>
      </c>
      <c r="E1165" s="181" t="s">
        <v>2845</v>
      </c>
      <c r="F1165" s="182" t="s">
        <v>2846</v>
      </c>
      <c r="G1165" s="183" t="s">
        <v>173</v>
      </c>
      <c r="H1165" s="184">
        <v>15.015</v>
      </c>
      <c r="I1165" s="185"/>
      <c r="J1165" s="186">
        <f>ROUND(I1165*H1165,2)</f>
        <v>0</v>
      </c>
      <c r="K1165" s="182" t="s">
        <v>19</v>
      </c>
      <c r="L1165" s="187"/>
      <c r="M1165" s="188" t="s">
        <v>19</v>
      </c>
      <c r="N1165" s="189" t="s">
        <v>46</v>
      </c>
      <c r="P1165" s="141">
        <f>O1165*H1165</f>
        <v>0</v>
      </c>
      <c r="Q1165" s="141">
        <v>0.00333</v>
      </c>
      <c r="R1165" s="141">
        <f>Q1165*H1165</f>
        <v>0.04999995</v>
      </c>
      <c r="S1165" s="141">
        <v>0</v>
      </c>
      <c r="T1165" s="142">
        <f>S1165*H1165</f>
        <v>0</v>
      </c>
      <c r="AR1165" s="143" t="s">
        <v>437</v>
      </c>
      <c r="AT1165" s="143" t="s">
        <v>587</v>
      </c>
      <c r="AU1165" s="143" t="s">
        <v>90</v>
      </c>
      <c r="AY1165" s="18" t="s">
        <v>167</v>
      </c>
      <c r="BE1165" s="144">
        <f>IF(N1165="základní",J1165,0)</f>
        <v>0</v>
      </c>
      <c r="BF1165" s="144">
        <f>IF(N1165="snížená",J1165,0)</f>
        <v>0</v>
      </c>
      <c r="BG1165" s="144">
        <f>IF(N1165="zákl. přenesená",J1165,0)</f>
        <v>0</v>
      </c>
      <c r="BH1165" s="144">
        <f>IF(N1165="sníž. přenesená",J1165,0)</f>
        <v>0</v>
      </c>
      <c r="BI1165" s="144">
        <f>IF(N1165="nulová",J1165,0)</f>
        <v>0</v>
      </c>
      <c r="BJ1165" s="18" t="s">
        <v>90</v>
      </c>
      <c r="BK1165" s="144">
        <f>ROUND(I1165*H1165,2)</f>
        <v>0</v>
      </c>
      <c r="BL1165" s="18" t="s">
        <v>309</v>
      </c>
      <c r="BM1165" s="143" t="s">
        <v>2847</v>
      </c>
    </row>
    <row r="1166" spans="2:51" s="13" customFormat="1" ht="11.25">
      <c r="B1166" s="156"/>
      <c r="D1166" s="150" t="s">
        <v>179</v>
      </c>
      <c r="E1166" s="157" t="s">
        <v>19</v>
      </c>
      <c r="F1166" s="158" t="s">
        <v>2848</v>
      </c>
      <c r="H1166" s="159">
        <v>14.3</v>
      </c>
      <c r="I1166" s="160"/>
      <c r="L1166" s="156"/>
      <c r="M1166" s="161"/>
      <c r="T1166" s="162"/>
      <c r="AT1166" s="157" t="s">
        <v>179</v>
      </c>
      <c r="AU1166" s="157" t="s">
        <v>90</v>
      </c>
      <c r="AV1166" s="13" t="s">
        <v>90</v>
      </c>
      <c r="AW1166" s="13" t="s">
        <v>35</v>
      </c>
      <c r="AX1166" s="13" t="s">
        <v>74</v>
      </c>
      <c r="AY1166" s="157" t="s">
        <v>167</v>
      </c>
    </row>
    <row r="1167" spans="2:51" s="14" customFormat="1" ht="11.25">
      <c r="B1167" s="163"/>
      <c r="D1167" s="150" t="s">
        <v>179</v>
      </c>
      <c r="E1167" s="164" t="s">
        <v>19</v>
      </c>
      <c r="F1167" s="165" t="s">
        <v>200</v>
      </c>
      <c r="H1167" s="166">
        <v>14.3</v>
      </c>
      <c r="I1167" s="167"/>
      <c r="L1167" s="163"/>
      <c r="M1167" s="168"/>
      <c r="T1167" s="169"/>
      <c r="AT1167" s="164" t="s">
        <v>179</v>
      </c>
      <c r="AU1167" s="164" t="s">
        <v>90</v>
      </c>
      <c r="AV1167" s="14" t="s">
        <v>175</v>
      </c>
      <c r="AW1167" s="14" t="s">
        <v>35</v>
      </c>
      <c r="AX1167" s="14" t="s">
        <v>82</v>
      </c>
      <c r="AY1167" s="164" t="s">
        <v>167</v>
      </c>
    </row>
    <row r="1168" spans="2:51" s="13" customFormat="1" ht="11.25">
      <c r="B1168" s="156"/>
      <c r="D1168" s="150" t="s">
        <v>179</v>
      </c>
      <c r="F1168" s="158" t="s">
        <v>2849</v>
      </c>
      <c r="H1168" s="159">
        <v>15.015</v>
      </c>
      <c r="I1168" s="160"/>
      <c r="L1168" s="156"/>
      <c r="M1168" s="161"/>
      <c r="T1168" s="162"/>
      <c r="AT1168" s="157" t="s">
        <v>179</v>
      </c>
      <c r="AU1168" s="157" t="s">
        <v>90</v>
      </c>
      <c r="AV1168" s="13" t="s">
        <v>90</v>
      </c>
      <c r="AW1168" s="13" t="s">
        <v>4</v>
      </c>
      <c r="AX1168" s="13" t="s">
        <v>82</v>
      </c>
      <c r="AY1168" s="157" t="s">
        <v>167</v>
      </c>
    </row>
    <row r="1169" spans="2:65" s="1" customFormat="1" ht="24.2" customHeight="1">
      <c r="B1169" s="33"/>
      <c r="C1169" s="132" t="s">
        <v>1385</v>
      </c>
      <c r="D1169" s="132" t="s">
        <v>170</v>
      </c>
      <c r="E1169" s="133" t="s">
        <v>2850</v>
      </c>
      <c r="F1169" s="134" t="s">
        <v>2851</v>
      </c>
      <c r="G1169" s="135" t="s">
        <v>173</v>
      </c>
      <c r="H1169" s="136">
        <v>14.4</v>
      </c>
      <c r="I1169" s="137"/>
      <c r="J1169" s="138">
        <f>ROUND(I1169*H1169,2)</f>
        <v>0</v>
      </c>
      <c r="K1169" s="134" t="s">
        <v>174</v>
      </c>
      <c r="L1169" s="33"/>
      <c r="M1169" s="139" t="s">
        <v>19</v>
      </c>
      <c r="N1169" s="140" t="s">
        <v>46</v>
      </c>
      <c r="P1169" s="141">
        <f>O1169*H1169</f>
        <v>0</v>
      </c>
      <c r="Q1169" s="141">
        <v>5E-05</v>
      </c>
      <c r="R1169" s="141">
        <f>Q1169*H1169</f>
        <v>0.00072</v>
      </c>
      <c r="S1169" s="141">
        <v>0</v>
      </c>
      <c r="T1169" s="142">
        <f>S1169*H1169</f>
        <v>0</v>
      </c>
      <c r="AR1169" s="143" t="s">
        <v>309</v>
      </c>
      <c r="AT1169" s="143" t="s">
        <v>170</v>
      </c>
      <c r="AU1169" s="143" t="s">
        <v>90</v>
      </c>
      <c r="AY1169" s="18" t="s">
        <v>167</v>
      </c>
      <c r="BE1169" s="144">
        <f>IF(N1169="základní",J1169,0)</f>
        <v>0</v>
      </c>
      <c r="BF1169" s="144">
        <f>IF(N1169="snížená",J1169,0)</f>
        <v>0</v>
      </c>
      <c r="BG1169" s="144">
        <f>IF(N1169="zákl. přenesená",J1169,0)</f>
        <v>0</v>
      </c>
      <c r="BH1169" s="144">
        <f>IF(N1169="sníž. přenesená",J1169,0)</f>
        <v>0</v>
      </c>
      <c r="BI1169" s="144">
        <f>IF(N1169="nulová",J1169,0)</f>
        <v>0</v>
      </c>
      <c r="BJ1169" s="18" t="s">
        <v>90</v>
      </c>
      <c r="BK1169" s="144">
        <f>ROUND(I1169*H1169,2)</f>
        <v>0</v>
      </c>
      <c r="BL1169" s="18" t="s">
        <v>309</v>
      </c>
      <c r="BM1169" s="143" t="s">
        <v>2852</v>
      </c>
    </row>
    <row r="1170" spans="2:47" s="1" customFormat="1" ht="11.25">
      <c r="B1170" s="33"/>
      <c r="D1170" s="145" t="s">
        <v>177</v>
      </c>
      <c r="F1170" s="146" t="s">
        <v>2853</v>
      </c>
      <c r="I1170" s="147"/>
      <c r="L1170" s="33"/>
      <c r="M1170" s="148"/>
      <c r="T1170" s="54"/>
      <c r="AT1170" s="18" t="s">
        <v>177</v>
      </c>
      <c r="AU1170" s="18" t="s">
        <v>90</v>
      </c>
    </row>
    <row r="1171" spans="2:51" s="12" customFormat="1" ht="11.25">
      <c r="B1171" s="149"/>
      <c r="D1171" s="150" t="s">
        <v>179</v>
      </c>
      <c r="E1171" s="151" t="s">
        <v>19</v>
      </c>
      <c r="F1171" s="152" t="s">
        <v>2152</v>
      </c>
      <c r="H1171" s="151" t="s">
        <v>19</v>
      </c>
      <c r="I1171" s="153"/>
      <c r="L1171" s="149"/>
      <c r="M1171" s="154"/>
      <c r="T1171" s="155"/>
      <c r="AT1171" s="151" t="s">
        <v>179</v>
      </c>
      <c r="AU1171" s="151" t="s">
        <v>90</v>
      </c>
      <c r="AV1171" s="12" t="s">
        <v>82</v>
      </c>
      <c r="AW1171" s="12" t="s">
        <v>35</v>
      </c>
      <c r="AX1171" s="12" t="s">
        <v>74</v>
      </c>
      <c r="AY1171" s="151" t="s">
        <v>167</v>
      </c>
    </row>
    <row r="1172" spans="2:51" s="13" customFormat="1" ht="11.25">
      <c r="B1172" s="156"/>
      <c r="D1172" s="150" t="s">
        <v>179</v>
      </c>
      <c r="E1172" s="157" t="s">
        <v>19</v>
      </c>
      <c r="F1172" s="158" t="s">
        <v>2153</v>
      </c>
      <c r="H1172" s="159">
        <v>14.4</v>
      </c>
      <c r="I1172" s="160"/>
      <c r="L1172" s="156"/>
      <c r="M1172" s="161"/>
      <c r="T1172" s="162"/>
      <c r="AT1172" s="157" t="s">
        <v>179</v>
      </c>
      <c r="AU1172" s="157" t="s">
        <v>90</v>
      </c>
      <c r="AV1172" s="13" t="s">
        <v>90</v>
      </c>
      <c r="AW1172" s="13" t="s">
        <v>35</v>
      </c>
      <c r="AX1172" s="13" t="s">
        <v>74</v>
      </c>
      <c r="AY1172" s="157" t="s">
        <v>167</v>
      </c>
    </row>
    <row r="1173" spans="2:51" s="14" customFormat="1" ht="11.25">
      <c r="B1173" s="163"/>
      <c r="D1173" s="150" t="s">
        <v>179</v>
      </c>
      <c r="E1173" s="164" t="s">
        <v>19</v>
      </c>
      <c r="F1173" s="165" t="s">
        <v>200</v>
      </c>
      <c r="H1173" s="166">
        <v>14.4</v>
      </c>
      <c r="I1173" s="167"/>
      <c r="L1173" s="163"/>
      <c r="M1173" s="168"/>
      <c r="T1173" s="169"/>
      <c r="AT1173" s="164" t="s">
        <v>179</v>
      </c>
      <c r="AU1173" s="164" t="s">
        <v>90</v>
      </c>
      <c r="AV1173" s="14" t="s">
        <v>175</v>
      </c>
      <c r="AW1173" s="14" t="s">
        <v>35</v>
      </c>
      <c r="AX1173" s="14" t="s">
        <v>82</v>
      </c>
      <c r="AY1173" s="164" t="s">
        <v>167</v>
      </c>
    </row>
    <row r="1174" spans="2:65" s="1" customFormat="1" ht="16.5" customHeight="1">
      <c r="B1174" s="33"/>
      <c r="C1174" s="180" t="s">
        <v>1391</v>
      </c>
      <c r="D1174" s="180" t="s">
        <v>587</v>
      </c>
      <c r="E1174" s="181" t="s">
        <v>2854</v>
      </c>
      <c r="F1174" s="182" t="s">
        <v>2855</v>
      </c>
      <c r="G1174" s="183" t="s">
        <v>173</v>
      </c>
      <c r="H1174" s="184">
        <v>15.552</v>
      </c>
      <c r="I1174" s="185"/>
      <c r="J1174" s="186">
        <f>ROUND(I1174*H1174,2)</f>
        <v>0</v>
      </c>
      <c r="K1174" s="182" t="s">
        <v>19</v>
      </c>
      <c r="L1174" s="187"/>
      <c r="M1174" s="188" t="s">
        <v>19</v>
      </c>
      <c r="N1174" s="189" t="s">
        <v>46</v>
      </c>
      <c r="P1174" s="141">
        <f>O1174*H1174</f>
        <v>0</v>
      </c>
      <c r="Q1174" s="141">
        <v>0.0015</v>
      </c>
      <c r="R1174" s="141">
        <f>Q1174*H1174</f>
        <v>0.023328</v>
      </c>
      <c r="S1174" s="141">
        <v>0</v>
      </c>
      <c r="T1174" s="142">
        <f>S1174*H1174</f>
        <v>0</v>
      </c>
      <c r="AR1174" s="143" t="s">
        <v>437</v>
      </c>
      <c r="AT1174" s="143" t="s">
        <v>587</v>
      </c>
      <c r="AU1174" s="143" t="s">
        <v>90</v>
      </c>
      <c r="AY1174" s="18" t="s">
        <v>167</v>
      </c>
      <c r="BE1174" s="144">
        <f>IF(N1174="základní",J1174,0)</f>
        <v>0</v>
      </c>
      <c r="BF1174" s="144">
        <f>IF(N1174="snížená",J1174,0)</f>
        <v>0</v>
      </c>
      <c r="BG1174" s="144">
        <f>IF(N1174="zákl. přenesená",J1174,0)</f>
        <v>0</v>
      </c>
      <c r="BH1174" s="144">
        <f>IF(N1174="sníž. přenesená",J1174,0)</f>
        <v>0</v>
      </c>
      <c r="BI1174" s="144">
        <f>IF(N1174="nulová",J1174,0)</f>
        <v>0</v>
      </c>
      <c r="BJ1174" s="18" t="s">
        <v>90</v>
      </c>
      <c r="BK1174" s="144">
        <f>ROUND(I1174*H1174,2)</f>
        <v>0</v>
      </c>
      <c r="BL1174" s="18" t="s">
        <v>309</v>
      </c>
      <c r="BM1174" s="143" t="s">
        <v>2856</v>
      </c>
    </row>
    <row r="1175" spans="2:51" s="13" customFormat="1" ht="11.25">
      <c r="B1175" s="156"/>
      <c r="D1175" s="150" t="s">
        <v>179</v>
      </c>
      <c r="F1175" s="158" t="s">
        <v>2857</v>
      </c>
      <c r="H1175" s="159">
        <v>15.552</v>
      </c>
      <c r="I1175" s="160"/>
      <c r="L1175" s="156"/>
      <c r="M1175" s="161"/>
      <c r="T1175" s="162"/>
      <c r="AT1175" s="157" t="s">
        <v>179</v>
      </c>
      <c r="AU1175" s="157" t="s">
        <v>90</v>
      </c>
      <c r="AV1175" s="13" t="s">
        <v>90</v>
      </c>
      <c r="AW1175" s="13" t="s">
        <v>4</v>
      </c>
      <c r="AX1175" s="13" t="s">
        <v>82</v>
      </c>
      <c r="AY1175" s="157" t="s">
        <v>167</v>
      </c>
    </row>
    <row r="1176" spans="2:65" s="1" customFormat="1" ht="21.75" customHeight="1">
      <c r="B1176" s="33"/>
      <c r="C1176" s="132" t="s">
        <v>1396</v>
      </c>
      <c r="D1176" s="132" t="s">
        <v>170</v>
      </c>
      <c r="E1176" s="133" t="s">
        <v>945</v>
      </c>
      <c r="F1176" s="134" t="s">
        <v>946</v>
      </c>
      <c r="G1176" s="135" t="s">
        <v>368</v>
      </c>
      <c r="H1176" s="136">
        <v>9.6</v>
      </c>
      <c r="I1176" s="137"/>
      <c r="J1176" s="138">
        <f>ROUND(I1176*H1176,2)</f>
        <v>0</v>
      </c>
      <c r="K1176" s="134" t="s">
        <v>174</v>
      </c>
      <c r="L1176" s="33"/>
      <c r="M1176" s="139" t="s">
        <v>19</v>
      </c>
      <c r="N1176" s="140" t="s">
        <v>46</v>
      </c>
      <c r="P1176" s="141">
        <f>O1176*H1176</f>
        <v>0</v>
      </c>
      <c r="Q1176" s="141">
        <v>3E-05</v>
      </c>
      <c r="R1176" s="141">
        <f>Q1176*H1176</f>
        <v>0.000288</v>
      </c>
      <c r="S1176" s="141">
        <v>0</v>
      </c>
      <c r="T1176" s="142">
        <f>S1176*H1176</f>
        <v>0</v>
      </c>
      <c r="AR1176" s="143" t="s">
        <v>309</v>
      </c>
      <c r="AT1176" s="143" t="s">
        <v>170</v>
      </c>
      <c r="AU1176" s="143" t="s">
        <v>90</v>
      </c>
      <c r="AY1176" s="18" t="s">
        <v>167</v>
      </c>
      <c r="BE1176" s="144">
        <f>IF(N1176="základní",J1176,0)</f>
        <v>0</v>
      </c>
      <c r="BF1176" s="144">
        <f>IF(N1176="snížená",J1176,0)</f>
        <v>0</v>
      </c>
      <c r="BG1176" s="144">
        <f>IF(N1176="zákl. přenesená",J1176,0)</f>
        <v>0</v>
      </c>
      <c r="BH1176" s="144">
        <f>IF(N1176="sníž. přenesená",J1176,0)</f>
        <v>0</v>
      </c>
      <c r="BI1176" s="144">
        <f>IF(N1176="nulová",J1176,0)</f>
        <v>0</v>
      </c>
      <c r="BJ1176" s="18" t="s">
        <v>90</v>
      </c>
      <c r="BK1176" s="144">
        <f>ROUND(I1176*H1176,2)</f>
        <v>0</v>
      </c>
      <c r="BL1176" s="18" t="s">
        <v>309</v>
      </c>
      <c r="BM1176" s="143" t="s">
        <v>2858</v>
      </c>
    </row>
    <row r="1177" spans="2:47" s="1" customFormat="1" ht="11.25">
      <c r="B1177" s="33"/>
      <c r="D1177" s="145" t="s">
        <v>177</v>
      </c>
      <c r="F1177" s="146" t="s">
        <v>948</v>
      </c>
      <c r="I1177" s="147"/>
      <c r="L1177" s="33"/>
      <c r="M1177" s="148"/>
      <c r="T1177" s="54"/>
      <c r="AT1177" s="18" t="s">
        <v>177</v>
      </c>
      <c r="AU1177" s="18" t="s">
        <v>90</v>
      </c>
    </row>
    <row r="1178" spans="2:51" s="12" customFormat="1" ht="11.25">
      <c r="B1178" s="149"/>
      <c r="D1178" s="150" t="s">
        <v>179</v>
      </c>
      <c r="E1178" s="151" t="s">
        <v>19</v>
      </c>
      <c r="F1178" s="152" t="s">
        <v>950</v>
      </c>
      <c r="H1178" s="151" t="s">
        <v>19</v>
      </c>
      <c r="I1178" s="153"/>
      <c r="L1178" s="149"/>
      <c r="M1178" s="154"/>
      <c r="T1178" s="155"/>
      <c r="AT1178" s="151" t="s">
        <v>179</v>
      </c>
      <c r="AU1178" s="151" t="s">
        <v>90</v>
      </c>
      <c r="AV1178" s="12" t="s">
        <v>82</v>
      </c>
      <c r="AW1178" s="12" t="s">
        <v>35</v>
      </c>
      <c r="AX1178" s="12" t="s">
        <v>74</v>
      </c>
      <c r="AY1178" s="151" t="s">
        <v>167</v>
      </c>
    </row>
    <row r="1179" spans="2:51" s="13" customFormat="1" ht="11.25">
      <c r="B1179" s="156"/>
      <c r="D1179" s="150" t="s">
        <v>179</v>
      </c>
      <c r="E1179" s="157" t="s">
        <v>19</v>
      </c>
      <c r="F1179" s="158" t="s">
        <v>2859</v>
      </c>
      <c r="H1179" s="159">
        <v>0.6</v>
      </c>
      <c r="I1179" s="160"/>
      <c r="L1179" s="156"/>
      <c r="M1179" s="161"/>
      <c r="T1179" s="162"/>
      <c r="AT1179" s="157" t="s">
        <v>179</v>
      </c>
      <c r="AU1179" s="157" t="s">
        <v>90</v>
      </c>
      <c r="AV1179" s="13" t="s">
        <v>90</v>
      </c>
      <c r="AW1179" s="13" t="s">
        <v>35</v>
      </c>
      <c r="AX1179" s="13" t="s">
        <v>74</v>
      </c>
      <c r="AY1179" s="157" t="s">
        <v>167</v>
      </c>
    </row>
    <row r="1180" spans="2:51" s="13" customFormat="1" ht="11.25">
      <c r="B1180" s="156"/>
      <c r="D1180" s="150" t="s">
        <v>179</v>
      </c>
      <c r="E1180" s="157" t="s">
        <v>19</v>
      </c>
      <c r="F1180" s="158" t="s">
        <v>2860</v>
      </c>
      <c r="H1180" s="159">
        <v>4.8</v>
      </c>
      <c r="I1180" s="160"/>
      <c r="L1180" s="156"/>
      <c r="M1180" s="161"/>
      <c r="T1180" s="162"/>
      <c r="AT1180" s="157" t="s">
        <v>179</v>
      </c>
      <c r="AU1180" s="157" t="s">
        <v>90</v>
      </c>
      <c r="AV1180" s="13" t="s">
        <v>90</v>
      </c>
      <c r="AW1180" s="13" t="s">
        <v>35</v>
      </c>
      <c r="AX1180" s="13" t="s">
        <v>74</v>
      </c>
      <c r="AY1180" s="157" t="s">
        <v>167</v>
      </c>
    </row>
    <row r="1181" spans="2:51" s="13" customFormat="1" ht="11.25">
      <c r="B1181" s="156"/>
      <c r="D1181" s="150" t="s">
        <v>179</v>
      </c>
      <c r="E1181" s="157" t="s">
        <v>19</v>
      </c>
      <c r="F1181" s="158" t="s">
        <v>2861</v>
      </c>
      <c r="H1181" s="159">
        <v>4.2</v>
      </c>
      <c r="I1181" s="160"/>
      <c r="L1181" s="156"/>
      <c r="M1181" s="161"/>
      <c r="T1181" s="162"/>
      <c r="AT1181" s="157" t="s">
        <v>179</v>
      </c>
      <c r="AU1181" s="157" t="s">
        <v>90</v>
      </c>
      <c r="AV1181" s="13" t="s">
        <v>90</v>
      </c>
      <c r="AW1181" s="13" t="s">
        <v>35</v>
      </c>
      <c r="AX1181" s="13" t="s">
        <v>74</v>
      </c>
      <c r="AY1181" s="157" t="s">
        <v>167</v>
      </c>
    </row>
    <row r="1182" spans="2:51" s="14" customFormat="1" ht="11.25">
      <c r="B1182" s="163"/>
      <c r="D1182" s="150" t="s">
        <v>179</v>
      </c>
      <c r="E1182" s="164" t="s">
        <v>19</v>
      </c>
      <c r="F1182" s="165" t="s">
        <v>200</v>
      </c>
      <c r="H1182" s="166">
        <v>9.6</v>
      </c>
      <c r="I1182" s="167"/>
      <c r="L1182" s="163"/>
      <c r="M1182" s="168"/>
      <c r="T1182" s="169"/>
      <c r="AT1182" s="164" t="s">
        <v>179</v>
      </c>
      <c r="AU1182" s="164" t="s">
        <v>90</v>
      </c>
      <c r="AV1182" s="14" t="s">
        <v>175</v>
      </c>
      <c r="AW1182" s="14" t="s">
        <v>35</v>
      </c>
      <c r="AX1182" s="14" t="s">
        <v>82</v>
      </c>
      <c r="AY1182" s="164" t="s">
        <v>167</v>
      </c>
    </row>
    <row r="1183" spans="2:65" s="1" customFormat="1" ht="16.5" customHeight="1">
      <c r="B1183" s="33"/>
      <c r="C1183" s="180" t="s">
        <v>1402</v>
      </c>
      <c r="D1183" s="180" t="s">
        <v>587</v>
      </c>
      <c r="E1183" s="181" t="s">
        <v>965</v>
      </c>
      <c r="F1183" s="182" t="s">
        <v>966</v>
      </c>
      <c r="G1183" s="183" t="s">
        <v>218</v>
      </c>
      <c r="H1183" s="184">
        <v>0.037</v>
      </c>
      <c r="I1183" s="185"/>
      <c r="J1183" s="186">
        <f>ROUND(I1183*H1183,2)</f>
        <v>0</v>
      </c>
      <c r="K1183" s="182" t="s">
        <v>174</v>
      </c>
      <c r="L1183" s="187"/>
      <c r="M1183" s="188" t="s">
        <v>19</v>
      </c>
      <c r="N1183" s="189" t="s">
        <v>46</v>
      </c>
      <c r="P1183" s="141">
        <f>O1183*H1183</f>
        <v>0</v>
      </c>
      <c r="Q1183" s="141">
        <v>0.02625</v>
      </c>
      <c r="R1183" s="141">
        <f>Q1183*H1183</f>
        <v>0.0009712499999999999</v>
      </c>
      <c r="S1183" s="141">
        <v>0</v>
      </c>
      <c r="T1183" s="142">
        <f>S1183*H1183</f>
        <v>0</v>
      </c>
      <c r="AR1183" s="143" t="s">
        <v>437</v>
      </c>
      <c r="AT1183" s="143" t="s">
        <v>587</v>
      </c>
      <c r="AU1183" s="143" t="s">
        <v>90</v>
      </c>
      <c r="AY1183" s="18" t="s">
        <v>167</v>
      </c>
      <c r="BE1183" s="144">
        <f>IF(N1183="základní",J1183,0)</f>
        <v>0</v>
      </c>
      <c r="BF1183" s="144">
        <f>IF(N1183="snížená",J1183,0)</f>
        <v>0</v>
      </c>
      <c r="BG1183" s="144">
        <f>IF(N1183="zákl. přenesená",J1183,0)</f>
        <v>0</v>
      </c>
      <c r="BH1183" s="144">
        <f>IF(N1183="sníž. přenesená",J1183,0)</f>
        <v>0</v>
      </c>
      <c r="BI1183" s="144">
        <f>IF(N1183="nulová",J1183,0)</f>
        <v>0</v>
      </c>
      <c r="BJ1183" s="18" t="s">
        <v>90</v>
      </c>
      <c r="BK1183" s="144">
        <f>ROUND(I1183*H1183,2)</f>
        <v>0</v>
      </c>
      <c r="BL1183" s="18" t="s">
        <v>309</v>
      </c>
      <c r="BM1183" s="143" t="s">
        <v>2862</v>
      </c>
    </row>
    <row r="1184" spans="2:51" s="12" customFormat="1" ht="11.25">
      <c r="B1184" s="149"/>
      <c r="D1184" s="150" t="s">
        <v>179</v>
      </c>
      <c r="E1184" s="151" t="s">
        <v>19</v>
      </c>
      <c r="F1184" s="152" t="s">
        <v>950</v>
      </c>
      <c r="H1184" s="151" t="s">
        <v>19</v>
      </c>
      <c r="I1184" s="153"/>
      <c r="L1184" s="149"/>
      <c r="M1184" s="154"/>
      <c r="T1184" s="155"/>
      <c r="AT1184" s="151" t="s">
        <v>179</v>
      </c>
      <c r="AU1184" s="151" t="s">
        <v>90</v>
      </c>
      <c r="AV1184" s="12" t="s">
        <v>82</v>
      </c>
      <c r="AW1184" s="12" t="s">
        <v>35</v>
      </c>
      <c r="AX1184" s="12" t="s">
        <v>74</v>
      </c>
      <c r="AY1184" s="151" t="s">
        <v>167</v>
      </c>
    </row>
    <row r="1185" spans="2:51" s="13" customFormat="1" ht="11.25">
      <c r="B1185" s="156"/>
      <c r="D1185" s="150" t="s">
        <v>179</v>
      </c>
      <c r="E1185" s="157" t="s">
        <v>19</v>
      </c>
      <c r="F1185" s="158" t="s">
        <v>2863</v>
      </c>
      <c r="H1185" s="159">
        <v>0.034</v>
      </c>
      <c r="I1185" s="160"/>
      <c r="L1185" s="156"/>
      <c r="M1185" s="161"/>
      <c r="T1185" s="162"/>
      <c r="AT1185" s="157" t="s">
        <v>179</v>
      </c>
      <c r="AU1185" s="157" t="s">
        <v>90</v>
      </c>
      <c r="AV1185" s="13" t="s">
        <v>90</v>
      </c>
      <c r="AW1185" s="13" t="s">
        <v>35</v>
      </c>
      <c r="AX1185" s="13" t="s">
        <v>74</v>
      </c>
      <c r="AY1185" s="157" t="s">
        <v>167</v>
      </c>
    </row>
    <row r="1186" spans="2:51" s="14" customFormat="1" ht="11.25">
      <c r="B1186" s="163"/>
      <c r="D1186" s="150" t="s">
        <v>179</v>
      </c>
      <c r="E1186" s="164" t="s">
        <v>19</v>
      </c>
      <c r="F1186" s="165" t="s">
        <v>200</v>
      </c>
      <c r="H1186" s="166">
        <v>0.034</v>
      </c>
      <c r="I1186" s="167"/>
      <c r="L1186" s="163"/>
      <c r="M1186" s="168"/>
      <c r="T1186" s="169"/>
      <c r="AT1186" s="164" t="s">
        <v>179</v>
      </c>
      <c r="AU1186" s="164" t="s">
        <v>90</v>
      </c>
      <c r="AV1186" s="14" t="s">
        <v>175</v>
      </c>
      <c r="AW1186" s="14" t="s">
        <v>35</v>
      </c>
      <c r="AX1186" s="14" t="s">
        <v>82</v>
      </c>
      <c r="AY1186" s="164" t="s">
        <v>167</v>
      </c>
    </row>
    <row r="1187" spans="2:51" s="13" customFormat="1" ht="11.25">
      <c r="B1187" s="156"/>
      <c r="D1187" s="150" t="s">
        <v>179</v>
      </c>
      <c r="F1187" s="158" t="s">
        <v>2864</v>
      </c>
      <c r="H1187" s="159">
        <v>0.037</v>
      </c>
      <c r="I1187" s="160"/>
      <c r="L1187" s="156"/>
      <c r="M1187" s="161"/>
      <c r="T1187" s="162"/>
      <c r="AT1187" s="157" t="s">
        <v>179</v>
      </c>
      <c r="AU1187" s="157" t="s">
        <v>90</v>
      </c>
      <c r="AV1187" s="13" t="s">
        <v>90</v>
      </c>
      <c r="AW1187" s="13" t="s">
        <v>4</v>
      </c>
      <c r="AX1187" s="13" t="s">
        <v>82</v>
      </c>
      <c r="AY1187" s="157" t="s">
        <v>167</v>
      </c>
    </row>
    <row r="1188" spans="2:65" s="1" customFormat="1" ht="24.2" customHeight="1">
      <c r="B1188" s="33"/>
      <c r="C1188" s="132" t="s">
        <v>1407</v>
      </c>
      <c r="D1188" s="132" t="s">
        <v>170</v>
      </c>
      <c r="E1188" s="133" t="s">
        <v>983</v>
      </c>
      <c r="F1188" s="134" t="s">
        <v>984</v>
      </c>
      <c r="G1188" s="135" t="s">
        <v>830</v>
      </c>
      <c r="H1188" s="190"/>
      <c r="I1188" s="137"/>
      <c r="J1188" s="138">
        <f>ROUND(I1188*H1188,2)</f>
        <v>0</v>
      </c>
      <c r="K1188" s="134" t="s">
        <v>174</v>
      </c>
      <c r="L1188" s="33"/>
      <c r="M1188" s="139" t="s">
        <v>19</v>
      </c>
      <c r="N1188" s="140" t="s">
        <v>46</v>
      </c>
      <c r="P1188" s="141">
        <f>O1188*H1188</f>
        <v>0</v>
      </c>
      <c r="Q1188" s="141">
        <v>0</v>
      </c>
      <c r="R1188" s="141">
        <f>Q1188*H1188</f>
        <v>0</v>
      </c>
      <c r="S1188" s="141">
        <v>0</v>
      </c>
      <c r="T1188" s="142">
        <f>S1188*H1188</f>
        <v>0</v>
      </c>
      <c r="AR1188" s="143" t="s">
        <v>309</v>
      </c>
      <c r="AT1188" s="143" t="s">
        <v>170</v>
      </c>
      <c r="AU1188" s="143" t="s">
        <v>90</v>
      </c>
      <c r="AY1188" s="18" t="s">
        <v>167</v>
      </c>
      <c r="BE1188" s="144">
        <f>IF(N1188="základní",J1188,0)</f>
        <v>0</v>
      </c>
      <c r="BF1188" s="144">
        <f>IF(N1188="snížená",J1188,0)</f>
        <v>0</v>
      </c>
      <c r="BG1188" s="144">
        <f>IF(N1188="zákl. přenesená",J1188,0)</f>
        <v>0</v>
      </c>
      <c r="BH1188" s="144">
        <f>IF(N1188="sníž. přenesená",J1188,0)</f>
        <v>0</v>
      </c>
      <c r="BI1188" s="144">
        <f>IF(N1188="nulová",J1188,0)</f>
        <v>0</v>
      </c>
      <c r="BJ1188" s="18" t="s">
        <v>90</v>
      </c>
      <c r="BK1188" s="144">
        <f>ROUND(I1188*H1188,2)</f>
        <v>0</v>
      </c>
      <c r="BL1188" s="18" t="s">
        <v>309</v>
      </c>
      <c r="BM1188" s="143" t="s">
        <v>2865</v>
      </c>
    </row>
    <row r="1189" spans="2:47" s="1" customFormat="1" ht="11.25">
      <c r="B1189" s="33"/>
      <c r="D1189" s="145" t="s">
        <v>177</v>
      </c>
      <c r="F1189" s="146" t="s">
        <v>986</v>
      </c>
      <c r="I1189" s="147"/>
      <c r="L1189" s="33"/>
      <c r="M1189" s="148"/>
      <c r="T1189" s="54"/>
      <c r="AT1189" s="18" t="s">
        <v>177</v>
      </c>
      <c r="AU1189" s="18" t="s">
        <v>90</v>
      </c>
    </row>
    <row r="1190" spans="2:63" s="11" customFormat="1" ht="22.9" customHeight="1">
      <c r="B1190" s="120"/>
      <c r="D1190" s="121" t="s">
        <v>73</v>
      </c>
      <c r="E1190" s="130" t="s">
        <v>1004</v>
      </c>
      <c r="F1190" s="130" t="s">
        <v>1005</v>
      </c>
      <c r="I1190" s="123"/>
      <c r="J1190" s="131">
        <f>BK1190</f>
        <v>0</v>
      </c>
      <c r="L1190" s="120"/>
      <c r="M1190" s="125"/>
      <c r="P1190" s="126">
        <f>SUM(P1191:P1204)</f>
        <v>0</v>
      </c>
      <c r="R1190" s="126">
        <f>SUM(R1191:R1204)</f>
        <v>0.9786920800000001</v>
      </c>
      <c r="T1190" s="127">
        <f>SUM(T1191:T1204)</f>
        <v>0</v>
      </c>
      <c r="AR1190" s="121" t="s">
        <v>90</v>
      </c>
      <c r="AT1190" s="128" t="s">
        <v>73</v>
      </c>
      <c r="AU1190" s="128" t="s">
        <v>82</v>
      </c>
      <c r="AY1190" s="121" t="s">
        <v>167</v>
      </c>
      <c r="BK1190" s="129">
        <f>SUM(BK1191:BK1204)</f>
        <v>0</v>
      </c>
    </row>
    <row r="1191" spans="2:65" s="1" customFormat="1" ht="24.2" customHeight="1">
      <c r="B1191" s="33"/>
      <c r="C1191" s="132" t="s">
        <v>1412</v>
      </c>
      <c r="D1191" s="132" t="s">
        <v>170</v>
      </c>
      <c r="E1191" s="133" t="s">
        <v>2866</v>
      </c>
      <c r="F1191" s="134" t="s">
        <v>2867</v>
      </c>
      <c r="G1191" s="135" t="s">
        <v>173</v>
      </c>
      <c r="H1191" s="136">
        <v>14.3</v>
      </c>
      <c r="I1191" s="137"/>
      <c r="J1191" s="138">
        <f>ROUND(I1191*H1191,2)</f>
        <v>0</v>
      </c>
      <c r="K1191" s="134" t="s">
        <v>174</v>
      </c>
      <c r="L1191" s="33"/>
      <c r="M1191" s="139" t="s">
        <v>19</v>
      </c>
      <c r="N1191" s="140" t="s">
        <v>46</v>
      </c>
      <c r="P1191" s="141">
        <f>O1191*H1191</f>
        <v>0</v>
      </c>
      <c r="Q1191" s="141">
        <v>0.01574</v>
      </c>
      <c r="R1191" s="141">
        <f>Q1191*H1191</f>
        <v>0.22508200000000003</v>
      </c>
      <c r="S1191" s="141">
        <v>0</v>
      </c>
      <c r="T1191" s="142">
        <f>S1191*H1191</f>
        <v>0</v>
      </c>
      <c r="AR1191" s="143" t="s">
        <v>309</v>
      </c>
      <c r="AT1191" s="143" t="s">
        <v>170</v>
      </c>
      <c r="AU1191" s="143" t="s">
        <v>90</v>
      </c>
      <c r="AY1191" s="18" t="s">
        <v>167</v>
      </c>
      <c r="BE1191" s="144">
        <f>IF(N1191="základní",J1191,0)</f>
        <v>0</v>
      </c>
      <c r="BF1191" s="144">
        <f>IF(N1191="snížená",J1191,0)</f>
        <v>0</v>
      </c>
      <c r="BG1191" s="144">
        <f>IF(N1191="zákl. přenesená",J1191,0)</f>
        <v>0</v>
      </c>
      <c r="BH1191" s="144">
        <f>IF(N1191="sníž. přenesená",J1191,0)</f>
        <v>0</v>
      </c>
      <c r="BI1191" s="144">
        <f>IF(N1191="nulová",J1191,0)</f>
        <v>0</v>
      </c>
      <c r="BJ1191" s="18" t="s">
        <v>90</v>
      </c>
      <c r="BK1191" s="144">
        <f>ROUND(I1191*H1191,2)</f>
        <v>0</v>
      </c>
      <c r="BL1191" s="18" t="s">
        <v>309</v>
      </c>
      <c r="BM1191" s="143" t="s">
        <v>2868</v>
      </c>
    </row>
    <row r="1192" spans="2:47" s="1" customFormat="1" ht="11.25">
      <c r="B1192" s="33"/>
      <c r="D1192" s="145" t="s">
        <v>177</v>
      </c>
      <c r="F1192" s="146" t="s">
        <v>2869</v>
      </c>
      <c r="I1192" s="147"/>
      <c r="L1192" s="33"/>
      <c r="M1192" s="148"/>
      <c r="T1192" s="54"/>
      <c r="AT1192" s="18" t="s">
        <v>177</v>
      </c>
      <c r="AU1192" s="18" t="s">
        <v>90</v>
      </c>
    </row>
    <row r="1193" spans="2:51" s="12" customFormat="1" ht="11.25">
      <c r="B1193" s="149"/>
      <c r="D1193" s="150" t="s">
        <v>179</v>
      </c>
      <c r="E1193" s="151" t="s">
        <v>19</v>
      </c>
      <c r="F1193" s="152" t="s">
        <v>2843</v>
      </c>
      <c r="H1193" s="151" t="s">
        <v>19</v>
      </c>
      <c r="I1193" s="153"/>
      <c r="L1193" s="149"/>
      <c r="M1193" s="154"/>
      <c r="T1193" s="155"/>
      <c r="AT1193" s="151" t="s">
        <v>179</v>
      </c>
      <c r="AU1193" s="151" t="s">
        <v>90</v>
      </c>
      <c r="AV1193" s="12" t="s">
        <v>82</v>
      </c>
      <c r="AW1193" s="12" t="s">
        <v>35</v>
      </c>
      <c r="AX1193" s="12" t="s">
        <v>74</v>
      </c>
      <c r="AY1193" s="151" t="s">
        <v>167</v>
      </c>
    </row>
    <row r="1194" spans="2:51" s="13" customFormat="1" ht="11.25">
      <c r="B1194" s="156"/>
      <c r="D1194" s="150" t="s">
        <v>179</v>
      </c>
      <c r="E1194" s="157" t="s">
        <v>19</v>
      </c>
      <c r="F1194" s="158" t="s">
        <v>2844</v>
      </c>
      <c r="H1194" s="159">
        <v>14.3</v>
      </c>
      <c r="I1194" s="160"/>
      <c r="L1194" s="156"/>
      <c r="M1194" s="161"/>
      <c r="T1194" s="162"/>
      <c r="AT1194" s="157" t="s">
        <v>179</v>
      </c>
      <c r="AU1194" s="157" t="s">
        <v>90</v>
      </c>
      <c r="AV1194" s="13" t="s">
        <v>90</v>
      </c>
      <c r="AW1194" s="13" t="s">
        <v>35</v>
      </c>
      <c r="AX1194" s="13" t="s">
        <v>74</v>
      </c>
      <c r="AY1194" s="157" t="s">
        <v>167</v>
      </c>
    </row>
    <row r="1195" spans="2:51" s="14" customFormat="1" ht="11.25">
      <c r="B1195" s="163"/>
      <c r="D1195" s="150" t="s">
        <v>179</v>
      </c>
      <c r="E1195" s="164" t="s">
        <v>19</v>
      </c>
      <c r="F1195" s="165" t="s">
        <v>200</v>
      </c>
      <c r="H1195" s="166">
        <v>14.3</v>
      </c>
      <c r="I1195" s="167"/>
      <c r="L1195" s="163"/>
      <c r="M1195" s="168"/>
      <c r="T1195" s="169"/>
      <c r="AT1195" s="164" t="s">
        <v>179</v>
      </c>
      <c r="AU1195" s="164" t="s">
        <v>90</v>
      </c>
      <c r="AV1195" s="14" t="s">
        <v>175</v>
      </c>
      <c r="AW1195" s="14" t="s">
        <v>35</v>
      </c>
      <c r="AX1195" s="14" t="s">
        <v>82</v>
      </c>
      <c r="AY1195" s="164" t="s">
        <v>167</v>
      </c>
    </row>
    <row r="1196" spans="2:65" s="1" customFormat="1" ht="16.5" customHeight="1">
      <c r="B1196" s="33"/>
      <c r="C1196" s="132" t="s">
        <v>1417</v>
      </c>
      <c r="D1196" s="132" t="s">
        <v>170</v>
      </c>
      <c r="E1196" s="133" t="s">
        <v>1028</v>
      </c>
      <c r="F1196" s="134" t="s">
        <v>1029</v>
      </c>
      <c r="G1196" s="135" t="s">
        <v>173</v>
      </c>
      <c r="H1196" s="136">
        <v>1.728</v>
      </c>
      <c r="I1196" s="137"/>
      <c r="J1196" s="138">
        <f>ROUND(I1196*H1196,2)</f>
        <v>0</v>
      </c>
      <c r="K1196" s="134" t="s">
        <v>19</v>
      </c>
      <c r="L1196" s="33"/>
      <c r="M1196" s="139" t="s">
        <v>19</v>
      </c>
      <c r="N1196" s="140" t="s">
        <v>46</v>
      </c>
      <c r="P1196" s="141">
        <f>O1196*H1196</f>
        <v>0</v>
      </c>
      <c r="Q1196" s="141">
        <v>0.01136</v>
      </c>
      <c r="R1196" s="141">
        <f>Q1196*H1196</f>
        <v>0.01963008</v>
      </c>
      <c r="S1196" s="141">
        <v>0</v>
      </c>
      <c r="T1196" s="142">
        <f>S1196*H1196</f>
        <v>0</v>
      </c>
      <c r="AR1196" s="143" t="s">
        <v>309</v>
      </c>
      <c r="AT1196" s="143" t="s">
        <v>170</v>
      </c>
      <c r="AU1196" s="143" t="s">
        <v>90</v>
      </c>
      <c r="AY1196" s="18" t="s">
        <v>167</v>
      </c>
      <c r="BE1196" s="144">
        <f>IF(N1196="základní",J1196,0)</f>
        <v>0</v>
      </c>
      <c r="BF1196" s="144">
        <f>IF(N1196="snížená",J1196,0)</f>
        <v>0</v>
      </c>
      <c r="BG1196" s="144">
        <f>IF(N1196="zákl. přenesená",J1196,0)</f>
        <v>0</v>
      </c>
      <c r="BH1196" s="144">
        <f>IF(N1196="sníž. přenesená",J1196,0)</f>
        <v>0</v>
      </c>
      <c r="BI1196" s="144">
        <f>IF(N1196="nulová",J1196,0)</f>
        <v>0</v>
      </c>
      <c r="BJ1196" s="18" t="s">
        <v>90</v>
      </c>
      <c r="BK1196" s="144">
        <f>ROUND(I1196*H1196,2)</f>
        <v>0</v>
      </c>
      <c r="BL1196" s="18" t="s">
        <v>309</v>
      </c>
      <c r="BM1196" s="143" t="s">
        <v>2870</v>
      </c>
    </row>
    <row r="1197" spans="2:51" s="12" customFormat="1" ht="11.25">
      <c r="B1197" s="149"/>
      <c r="D1197" s="150" t="s">
        <v>179</v>
      </c>
      <c r="E1197" s="151" t="s">
        <v>19</v>
      </c>
      <c r="F1197" s="152" t="s">
        <v>1031</v>
      </c>
      <c r="H1197" s="151" t="s">
        <v>19</v>
      </c>
      <c r="I1197" s="153"/>
      <c r="L1197" s="149"/>
      <c r="M1197" s="154"/>
      <c r="T1197" s="155"/>
      <c r="AT1197" s="151" t="s">
        <v>179</v>
      </c>
      <c r="AU1197" s="151" t="s">
        <v>90</v>
      </c>
      <c r="AV1197" s="12" t="s">
        <v>82</v>
      </c>
      <c r="AW1197" s="12" t="s">
        <v>35</v>
      </c>
      <c r="AX1197" s="12" t="s">
        <v>74</v>
      </c>
      <c r="AY1197" s="151" t="s">
        <v>167</v>
      </c>
    </row>
    <row r="1198" spans="2:51" s="13" customFormat="1" ht="11.25">
      <c r="B1198" s="156"/>
      <c r="D1198" s="150" t="s">
        <v>179</v>
      </c>
      <c r="E1198" s="157" t="s">
        <v>19</v>
      </c>
      <c r="F1198" s="158" t="s">
        <v>2871</v>
      </c>
      <c r="H1198" s="159">
        <v>1.728</v>
      </c>
      <c r="I1198" s="160"/>
      <c r="L1198" s="156"/>
      <c r="M1198" s="161"/>
      <c r="T1198" s="162"/>
      <c r="AT1198" s="157" t="s">
        <v>179</v>
      </c>
      <c r="AU1198" s="157" t="s">
        <v>90</v>
      </c>
      <c r="AV1198" s="13" t="s">
        <v>90</v>
      </c>
      <c r="AW1198" s="13" t="s">
        <v>35</v>
      </c>
      <c r="AX1198" s="13" t="s">
        <v>74</v>
      </c>
      <c r="AY1198" s="157" t="s">
        <v>167</v>
      </c>
    </row>
    <row r="1199" spans="2:51" s="14" customFormat="1" ht="11.25">
      <c r="B1199" s="163"/>
      <c r="D1199" s="150" t="s">
        <v>179</v>
      </c>
      <c r="E1199" s="164" t="s">
        <v>19</v>
      </c>
      <c r="F1199" s="165" t="s">
        <v>200</v>
      </c>
      <c r="H1199" s="166">
        <v>1.728</v>
      </c>
      <c r="I1199" s="167"/>
      <c r="L1199" s="163"/>
      <c r="M1199" s="168"/>
      <c r="T1199" s="169"/>
      <c r="AT1199" s="164" t="s">
        <v>179</v>
      </c>
      <c r="AU1199" s="164" t="s">
        <v>90</v>
      </c>
      <c r="AV1199" s="14" t="s">
        <v>175</v>
      </c>
      <c r="AW1199" s="14" t="s">
        <v>35</v>
      </c>
      <c r="AX1199" s="14" t="s">
        <v>82</v>
      </c>
      <c r="AY1199" s="164" t="s">
        <v>167</v>
      </c>
    </row>
    <row r="1200" spans="2:65" s="1" customFormat="1" ht="21.75" customHeight="1">
      <c r="B1200" s="33"/>
      <c r="C1200" s="132" t="s">
        <v>1421</v>
      </c>
      <c r="D1200" s="132" t="s">
        <v>170</v>
      </c>
      <c r="E1200" s="133" t="s">
        <v>2872</v>
      </c>
      <c r="F1200" s="134" t="s">
        <v>2873</v>
      </c>
      <c r="G1200" s="135" t="s">
        <v>173</v>
      </c>
      <c r="H1200" s="136">
        <v>26</v>
      </c>
      <c r="I1200" s="137"/>
      <c r="J1200" s="138">
        <f>ROUND(I1200*H1200,2)</f>
        <v>0</v>
      </c>
      <c r="K1200" s="134" t="s">
        <v>19</v>
      </c>
      <c r="L1200" s="33"/>
      <c r="M1200" s="139" t="s">
        <v>19</v>
      </c>
      <c r="N1200" s="140" t="s">
        <v>46</v>
      </c>
      <c r="P1200" s="141">
        <f>O1200*H1200</f>
        <v>0</v>
      </c>
      <c r="Q1200" s="141">
        <v>0.02823</v>
      </c>
      <c r="R1200" s="141">
        <f>Q1200*H1200</f>
        <v>0.7339800000000001</v>
      </c>
      <c r="S1200" s="141">
        <v>0</v>
      </c>
      <c r="T1200" s="142">
        <f>S1200*H1200</f>
        <v>0</v>
      </c>
      <c r="AR1200" s="143" t="s">
        <v>309</v>
      </c>
      <c r="AT1200" s="143" t="s">
        <v>170</v>
      </c>
      <c r="AU1200" s="143" t="s">
        <v>90</v>
      </c>
      <c r="AY1200" s="18" t="s">
        <v>167</v>
      </c>
      <c r="BE1200" s="144">
        <f>IF(N1200="základní",J1200,0)</f>
        <v>0</v>
      </c>
      <c r="BF1200" s="144">
        <f>IF(N1200="snížená",J1200,0)</f>
        <v>0</v>
      </c>
      <c r="BG1200" s="144">
        <f>IF(N1200="zákl. přenesená",J1200,0)</f>
        <v>0</v>
      </c>
      <c r="BH1200" s="144">
        <f>IF(N1200="sníž. přenesená",J1200,0)</f>
        <v>0</v>
      </c>
      <c r="BI1200" s="144">
        <f>IF(N1200="nulová",J1200,0)</f>
        <v>0</v>
      </c>
      <c r="BJ1200" s="18" t="s">
        <v>90</v>
      </c>
      <c r="BK1200" s="144">
        <f>ROUND(I1200*H1200,2)</f>
        <v>0</v>
      </c>
      <c r="BL1200" s="18" t="s">
        <v>309</v>
      </c>
      <c r="BM1200" s="143" t="s">
        <v>2874</v>
      </c>
    </row>
    <row r="1201" spans="2:51" s="13" customFormat="1" ht="11.25">
      <c r="B1201" s="156"/>
      <c r="D1201" s="150" t="s">
        <v>179</v>
      </c>
      <c r="E1201" s="157" t="s">
        <v>19</v>
      </c>
      <c r="F1201" s="158" t="s">
        <v>2805</v>
      </c>
      <c r="H1201" s="159">
        <v>26</v>
      </c>
      <c r="I1201" s="160"/>
      <c r="L1201" s="156"/>
      <c r="M1201" s="161"/>
      <c r="T1201" s="162"/>
      <c r="AT1201" s="157" t="s">
        <v>179</v>
      </c>
      <c r="AU1201" s="157" t="s">
        <v>90</v>
      </c>
      <c r="AV1201" s="13" t="s">
        <v>90</v>
      </c>
      <c r="AW1201" s="13" t="s">
        <v>35</v>
      </c>
      <c r="AX1201" s="13" t="s">
        <v>74</v>
      </c>
      <c r="AY1201" s="157" t="s">
        <v>167</v>
      </c>
    </row>
    <row r="1202" spans="2:51" s="14" customFormat="1" ht="11.25">
      <c r="B1202" s="163"/>
      <c r="D1202" s="150" t="s">
        <v>179</v>
      </c>
      <c r="E1202" s="164" t="s">
        <v>19</v>
      </c>
      <c r="F1202" s="165" t="s">
        <v>200</v>
      </c>
      <c r="H1202" s="166">
        <v>26</v>
      </c>
      <c r="I1202" s="167"/>
      <c r="L1202" s="163"/>
      <c r="M1202" s="168"/>
      <c r="T1202" s="169"/>
      <c r="AT1202" s="164" t="s">
        <v>179</v>
      </c>
      <c r="AU1202" s="164" t="s">
        <v>90</v>
      </c>
      <c r="AV1202" s="14" t="s">
        <v>175</v>
      </c>
      <c r="AW1202" s="14" t="s">
        <v>35</v>
      </c>
      <c r="AX1202" s="14" t="s">
        <v>82</v>
      </c>
      <c r="AY1202" s="164" t="s">
        <v>167</v>
      </c>
    </row>
    <row r="1203" spans="2:65" s="1" customFormat="1" ht="24.2" customHeight="1">
      <c r="B1203" s="33"/>
      <c r="C1203" s="132" t="s">
        <v>1433</v>
      </c>
      <c r="D1203" s="132" t="s">
        <v>170</v>
      </c>
      <c r="E1203" s="133" t="s">
        <v>1034</v>
      </c>
      <c r="F1203" s="134" t="s">
        <v>1035</v>
      </c>
      <c r="G1203" s="135" t="s">
        <v>830</v>
      </c>
      <c r="H1203" s="190"/>
      <c r="I1203" s="137"/>
      <c r="J1203" s="138">
        <f>ROUND(I1203*H1203,2)</f>
        <v>0</v>
      </c>
      <c r="K1203" s="134" t="s">
        <v>174</v>
      </c>
      <c r="L1203" s="33"/>
      <c r="M1203" s="139" t="s">
        <v>19</v>
      </c>
      <c r="N1203" s="140" t="s">
        <v>46</v>
      </c>
      <c r="P1203" s="141">
        <f>O1203*H1203</f>
        <v>0</v>
      </c>
      <c r="Q1203" s="141">
        <v>0</v>
      </c>
      <c r="R1203" s="141">
        <f>Q1203*H1203</f>
        <v>0</v>
      </c>
      <c r="S1203" s="141">
        <v>0</v>
      </c>
      <c r="T1203" s="142">
        <f>S1203*H1203</f>
        <v>0</v>
      </c>
      <c r="AR1203" s="143" t="s">
        <v>309</v>
      </c>
      <c r="AT1203" s="143" t="s">
        <v>170</v>
      </c>
      <c r="AU1203" s="143" t="s">
        <v>90</v>
      </c>
      <c r="AY1203" s="18" t="s">
        <v>167</v>
      </c>
      <c r="BE1203" s="144">
        <f>IF(N1203="základní",J1203,0)</f>
        <v>0</v>
      </c>
      <c r="BF1203" s="144">
        <f>IF(N1203="snížená",J1203,0)</f>
        <v>0</v>
      </c>
      <c r="BG1203" s="144">
        <f>IF(N1203="zákl. přenesená",J1203,0)</f>
        <v>0</v>
      </c>
      <c r="BH1203" s="144">
        <f>IF(N1203="sníž. přenesená",J1203,0)</f>
        <v>0</v>
      </c>
      <c r="BI1203" s="144">
        <f>IF(N1203="nulová",J1203,0)</f>
        <v>0</v>
      </c>
      <c r="BJ1203" s="18" t="s">
        <v>90</v>
      </c>
      <c r="BK1203" s="144">
        <f>ROUND(I1203*H1203,2)</f>
        <v>0</v>
      </c>
      <c r="BL1203" s="18" t="s">
        <v>309</v>
      </c>
      <c r="BM1203" s="143" t="s">
        <v>2875</v>
      </c>
    </row>
    <row r="1204" spans="2:47" s="1" customFormat="1" ht="11.25">
      <c r="B1204" s="33"/>
      <c r="D1204" s="145" t="s">
        <v>177</v>
      </c>
      <c r="F1204" s="146" t="s">
        <v>1037</v>
      </c>
      <c r="I1204" s="147"/>
      <c r="L1204" s="33"/>
      <c r="M1204" s="148"/>
      <c r="T1204" s="54"/>
      <c r="AT1204" s="18" t="s">
        <v>177</v>
      </c>
      <c r="AU1204" s="18" t="s">
        <v>90</v>
      </c>
    </row>
    <row r="1205" spans="2:63" s="11" customFormat="1" ht="22.9" customHeight="1">
      <c r="B1205" s="120"/>
      <c r="D1205" s="121" t="s">
        <v>73</v>
      </c>
      <c r="E1205" s="130" t="s">
        <v>444</v>
      </c>
      <c r="F1205" s="130" t="s">
        <v>445</v>
      </c>
      <c r="I1205" s="123"/>
      <c r="J1205" s="131">
        <f>BK1205</f>
        <v>0</v>
      </c>
      <c r="L1205" s="120"/>
      <c r="M1205" s="125"/>
      <c r="P1205" s="126">
        <f>SUM(P1206:P1232)</f>
        <v>0</v>
      </c>
      <c r="R1205" s="126">
        <f>SUM(R1206:R1232)</f>
        <v>0.1832265</v>
      </c>
      <c r="T1205" s="127">
        <f>SUM(T1206:T1232)</f>
        <v>0</v>
      </c>
      <c r="AR1205" s="121" t="s">
        <v>90</v>
      </c>
      <c r="AT1205" s="128" t="s">
        <v>73</v>
      </c>
      <c r="AU1205" s="128" t="s">
        <v>82</v>
      </c>
      <c r="AY1205" s="121" t="s">
        <v>167</v>
      </c>
      <c r="BK1205" s="129">
        <f>SUM(BK1206:BK1232)</f>
        <v>0</v>
      </c>
    </row>
    <row r="1206" spans="2:65" s="1" customFormat="1" ht="21.75" customHeight="1">
      <c r="B1206" s="33"/>
      <c r="C1206" s="132" t="s">
        <v>1439</v>
      </c>
      <c r="D1206" s="132" t="s">
        <v>170</v>
      </c>
      <c r="E1206" s="133" t="s">
        <v>1265</v>
      </c>
      <c r="F1206" s="134" t="s">
        <v>1266</v>
      </c>
      <c r="G1206" s="135" t="s">
        <v>368</v>
      </c>
      <c r="H1206" s="136">
        <v>9.95</v>
      </c>
      <c r="I1206" s="137"/>
      <c r="J1206" s="138">
        <f>ROUND(I1206*H1206,2)</f>
        <v>0</v>
      </c>
      <c r="K1206" s="134" t="s">
        <v>19</v>
      </c>
      <c r="L1206" s="33"/>
      <c r="M1206" s="139" t="s">
        <v>19</v>
      </c>
      <c r="N1206" s="140" t="s">
        <v>46</v>
      </c>
      <c r="P1206" s="141">
        <f>O1206*H1206</f>
        <v>0</v>
      </c>
      <c r="Q1206" s="141">
        <v>0.00087</v>
      </c>
      <c r="R1206" s="141">
        <f>Q1206*H1206</f>
        <v>0.0086565</v>
      </c>
      <c r="S1206" s="141">
        <v>0</v>
      </c>
      <c r="T1206" s="142">
        <f>S1206*H1206</f>
        <v>0</v>
      </c>
      <c r="AR1206" s="143" t="s">
        <v>309</v>
      </c>
      <c r="AT1206" s="143" t="s">
        <v>170</v>
      </c>
      <c r="AU1206" s="143" t="s">
        <v>90</v>
      </c>
      <c r="AY1206" s="18" t="s">
        <v>167</v>
      </c>
      <c r="BE1206" s="144">
        <f>IF(N1206="základní",J1206,0)</f>
        <v>0</v>
      </c>
      <c r="BF1206" s="144">
        <f>IF(N1206="snížená",J1206,0)</f>
        <v>0</v>
      </c>
      <c r="BG1206" s="144">
        <f>IF(N1206="zákl. přenesená",J1206,0)</f>
        <v>0</v>
      </c>
      <c r="BH1206" s="144">
        <f>IF(N1206="sníž. přenesená",J1206,0)</f>
        <v>0</v>
      </c>
      <c r="BI1206" s="144">
        <f>IF(N1206="nulová",J1206,0)</f>
        <v>0</v>
      </c>
      <c r="BJ1206" s="18" t="s">
        <v>90</v>
      </c>
      <c r="BK1206" s="144">
        <f>ROUND(I1206*H1206,2)</f>
        <v>0</v>
      </c>
      <c r="BL1206" s="18" t="s">
        <v>309</v>
      </c>
      <c r="BM1206" s="143" t="s">
        <v>2876</v>
      </c>
    </row>
    <row r="1207" spans="2:51" s="12" customFormat="1" ht="11.25">
      <c r="B1207" s="149"/>
      <c r="D1207" s="150" t="s">
        <v>179</v>
      </c>
      <c r="E1207" s="151" t="s">
        <v>19</v>
      </c>
      <c r="F1207" s="152" t="s">
        <v>1268</v>
      </c>
      <c r="H1207" s="151" t="s">
        <v>19</v>
      </c>
      <c r="I1207" s="153"/>
      <c r="L1207" s="149"/>
      <c r="M1207" s="154"/>
      <c r="T1207" s="155"/>
      <c r="AT1207" s="151" t="s">
        <v>179</v>
      </c>
      <c r="AU1207" s="151" t="s">
        <v>90</v>
      </c>
      <c r="AV1207" s="12" t="s">
        <v>82</v>
      </c>
      <c r="AW1207" s="12" t="s">
        <v>35</v>
      </c>
      <c r="AX1207" s="12" t="s">
        <v>74</v>
      </c>
      <c r="AY1207" s="151" t="s">
        <v>167</v>
      </c>
    </row>
    <row r="1208" spans="2:51" s="13" customFormat="1" ht="11.25">
      <c r="B1208" s="156"/>
      <c r="D1208" s="150" t="s">
        <v>179</v>
      </c>
      <c r="E1208" s="157" t="s">
        <v>19</v>
      </c>
      <c r="F1208" s="158" t="s">
        <v>2877</v>
      </c>
      <c r="H1208" s="159">
        <v>0.65</v>
      </c>
      <c r="I1208" s="160"/>
      <c r="L1208" s="156"/>
      <c r="M1208" s="161"/>
      <c r="T1208" s="162"/>
      <c r="AT1208" s="157" t="s">
        <v>179</v>
      </c>
      <c r="AU1208" s="157" t="s">
        <v>90</v>
      </c>
      <c r="AV1208" s="13" t="s">
        <v>90</v>
      </c>
      <c r="AW1208" s="13" t="s">
        <v>35</v>
      </c>
      <c r="AX1208" s="13" t="s">
        <v>74</v>
      </c>
      <c r="AY1208" s="157" t="s">
        <v>167</v>
      </c>
    </row>
    <row r="1209" spans="2:51" s="13" customFormat="1" ht="11.25">
      <c r="B1209" s="156"/>
      <c r="D1209" s="150" t="s">
        <v>179</v>
      </c>
      <c r="E1209" s="157" t="s">
        <v>19</v>
      </c>
      <c r="F1209" s="158" t="s">
        <v>2878</v>
      </c>
      <c r="H1209" s="159">
        <v>5</v>
      </c>
      <c r="I1209" s="160"/>
      <c r="L1209" s="156"/>
      <c r="M1209" s="161"/>
      <c r="T1209" s="162"/>
      <c r="AT1209" s="157" t="s">
        <v>179</v>
      </c>
      <c r="AU1209" s="157" t="s">
        <v>90</v>
      </c>
      <c r="AV1209" s="13" t="s">
        <v>90</v>
      </c>
      <c r="AW1209" s="13" t="s">
        <v>35</v>
      </c>
      <c r="AX1209" s="13" t="s">
        <v>74</v>
      </c>
      <c r="AY1209" s="157" t="s">
        <v>167</v>
      </c>
    </row>
    <row r="1210" spans="2:51" s="13" customFormat="1" ht="11.25">
      <c r="B1210" s="156"/>
      <c r="D1210" s="150" t="s">
        <v>179</v>
      </c>
      <c r="E1210" s="157" t="s">
        <v>19</v>
      </c>
      <c r="F1210" s="158" t="s">
        <v>2879</v>
      </c>
      <c r="H1210" s="159">
        <v>4.3</v>
      </c>
      <c r="I1210" s="160"/>
      <c r="L1210" s="156"/>
      <c r="M1210" s="161"/>
      <c r="T1210" s="162"/>
      <c r="AT1210" s="157" t="s">
        <v>179</v>
      </c>
      <c r="AU1210" s="157" t="s">
        <v>90</v>
      </c>
      <c r="AV1210" s="13" t="s">
        <v>90</v>
      </c>
      <c r="AW1210" s="13" t="s">
        <v>35</v>
      </c>
      <c r="AX1210" s="13" t="s">
        <v>74</v>
      </c>
      <c r="AY1210" s="157" t="s">
        <v>167</v>
      </c>
    </row>
    <row r="1211" spans="2:51" s="14" customFormat="1" ht="11.25">
      <c r="B1211" s="163"/>
      <c r="D1211" s="150" t="s">
        <v>179</v>
      </c>
      <c r="E1211" s="164" t="s">
        <v>19</v>
      </c>
      <c r="F1211" s="165" t="s">
        <v>200</v>
      </c>
      <c r="H1211" s="166">
        <v>9.95</v>
      </c>
      <c r="I1211" s="167"/>
      <c r="L1211" s="163"/>
      <c r="M1211" s="168"/>
      <c r="T1211" s="169"/>
      <c r="AT1211" s="164" t="s">
        <v>179</v>
      </c>
      <c r="AU1211" s="164" t="s">
        <v>90</v>
      </c>
      <c r="AV1211" s="14" t="s">
        <v>175</v>
      </c>
      <c r="AW1211" s="14" t="s">
        <v>35</v>
      </c>
      <c r="AX1211" s="14" t="s">
        <v>82</v>
      </c>
      <c r="AY1211" s="164" t="s">
        <v>167</v>
      </c>
    </row>
    <row r="1212" spans="2:65" s="1" customFormat="1" ht="16.5" customHeight="1">
      <c r="B1212" s="33"/>
      <c r="C1212" s="132" t="s">
        <v>1446</v>
      </c>
      <c r="D1212" s="132" t="s">
        <v>170</v>
      </c>
      <c r="E1212" s="133" t="s">
        <v>2880</v>
      </c>
      <c r="F1212" s="134" t="s">
        <v>2881</v>
      </c>
      <c r="G1212" s="135" t="s">
        <v>368</v>
      </c>
      <c r="H1212" s="136">
        <v>27</v>
      </c>
      <c r="I1212" s="137"/>
      <c r="J1212" s="138">
        <f>ROUND(I1212*H1212,2)</f>
        <v>0</v>
      </c>
      <c r="K1212" s="134" t="s">
        <v>19</v>
      </c>
      <c r="L1212" s="33"/>
      <c r="M1212" s="139" t="s">
        <v>19</v>
      </c>
      <c r="N1212" s="140" t="s">
        <v>46</v>
      </c>
      <c r="P1212" s="141">
        <f>O1212*H1212</f>
        <v>0</v>
      </c>
      <c r="Q1212" s="141">
        <v>0.00148</v>
      </c>
      <c r="R1212" s="141">
        <f>Q1212*H1212</f>
        <v>0.03996</v>
      </c>
      <c r="S1212" s="141">
        <v>0</v>
      </c>
      <c r="T1212" s="142">
        <f>S1212*H1212</f>
        <v>0</v>
      </c>
      <c r="AR1212" s="143" t="s">
        <v>309</v>
      </c>
      <c r="AT1212" s="143" t="s">
        <v>170</v>
      </c>
      <c r="AU1212" s="143" t="s">
        <v>90</v>
      </c>
      <c r="AY1212" s="18" t="s">
        <v>167</v>
      </c>
      <c r="BE1212" s="144">
        <f>IF(N1212="základní",J1212,0)</f>
        <v>0</v>
      </c>
      <c r="BF1212" s="144">
        <f>IF(N1212="snížená",J1212,0)</f>
        <v>0</v>
      </c>
      <c r="BG1212" s="144">
        <f>IF(N1212="zákl. přenesená",J1212,0)</f>
        <v>0</v>
      </c>
      <c r="BH1212" s="144">
        <f>IF(N1212="sníž. přenesená",J1212,0)</f>
        <v>0</v>
      </c>
      <c r="BI1212" s="144">
        <f>IF(N1212="nulová",J1212,0)</f>
        <v>0</v>
      </c>
      <c r="BJ1212" s="18" t="s">
        <v>90</v>
      </c>
      <c r="BK1212" s="144">
        <f>ROUND(I1212*H1212,2)</f>
        <v>0</v>
      </c>
      <c r="BL1212" s="18" t="s">
        <v>309</v>
      </c>
      <c r="BM1212" s="143" t="s">
        <v>2882</v>
      </c>
    </row>
    <row r="1213" spans="2:51" s="12" customFormat="1" ht="11.25">
      <c r="B1213" s="149"/>
      <c r="D1213" s="150" t="s">
        <v>179</v>
      </c>
      <c r="E1213" s="151" t="s">
        <v>19</v>
      </c>
      <c r="F1213" s="152" t="s">
        <v>600</v>
      </c>
      <c r="H1213" s="151" t="s">
        <v>19</v>
      </c>
      <c r="I1213" s="153"/>
      <c r="L1213" s="149"/>
      <c r="M1213" s="154"/>
      <c r="T1213" s="155"/>
      <c r="AT1213" s="151" t="s">
        <v>179</v>
      </c>
      <c r="AU1213" s="151" t="s">
        <v>90</v>
      </c>
      <c r="AV1213" s="12" t="s">
        <v>82</v>
      </c>
      <c r="AW1213" s="12" t="s">
        <v>35</v>
      </c>
      <c r="AX1213" s="12" t="s">
        <v>74</v>
      </c>
      <c r="AY1213" s="151" t="s">
        <v>167</v>
      </c>
    </row>
    <row r="1214" spans="2:51" s="13" customFormat="1" ht="11.25">
      <c r="B1214" s="156"/>
      <c r="D1214" s="150" t="s">
        <v>179</v>
      </c>
      <c r="E1214" s="157" t="s">
        <v>19</v>
      </c>
      <c r="F1214" s="158" t="s">
        <v>2883</v>
      </c>
      <c r="H1214" s="159">
        <v>27</v>
      </c>
      <c r="I1214" s="160"/>
      <c r="L1214" s="156"/>
      <c r="M1214" s="161"/>
      <c r="T1214" s="162"/>
      <c r="AT1214" s="157" t="s">
        <v>179</v>
      </c>
      <c r="AU1214" s="157" t="s">
        <v>90</v>
      </c>
      <c r="AV1214" s="13" t="s">
        <v>90</v>
      </c>
      <c r="AW1214" s="13" t="s">
        <v>35</v>
      </c>
      <c r="AX1214" s="13" t="s">
        <v>74</v>
      </c>
      <c r="AY1214" s="157" t="s">
        <v>167</v>
      </c>
    </row>
    <row r="1215" spans="2:51" s="14" customFormat="1" ht="11.25">
      <c r="B1215" s="163"/>
      <c r="D1215" s="150" t="s">
        <v>179</v>
      </c>
      <c r="E1215" s="164" t="s">
        <v>19</v>
      </c>
      <c r="F1215" s="165" t="s">
        <v>200</v>
      </c>
      <c r="H1215" s="166">
        <v>27</v>
      </c>
      <c r="I1215" s="167"/>
      <c r="L1215" s="163"/>
      <c r="M1215" s="168"/>
      <c r="T1215" s="169"/>
      <c r="AT1215" s="164" t="s">
        <v>179</v>
      </c>
      <c r="AU1215" s="164" t="s">
        <v>90</v>
      </c>
      <c r="AV1215" s="14" t="s">
        <v>175</v>
      </c>
      <c r="AW1215" s="14" t="s">
        <v>35</v>
      </c>
      <c r="AX1215" s="14" t="s">
        <v>82</v>
      </c>
      <c r="AY1215" s="164" t="s">
        <v>167</v>
      </c>
    </row>
    <row r="1216" spans="2:65" s="1" customFormat="1" ht="21.75" customHeight="1">
      <c r="B1216" s="33"/>
      <c r="C1216" s="132" t="s">
        <v>1455</v>
      </c>
      <c r="D1216" s="132" t="s">
        <v>170</v>
      </c>
      <c r="E1216" s="133" t="s">
        <v>2884</v>
      </c>
      <c r="F1216" s="134" t="s">
        <v>2885</v>
      </c>
      <c r="G1216" s="135" t="s">
        <v>368</v>
      </c>
      <c r="H1216" s="136">
        <v>50</v>
      </c>
      <c r="I1216" s="137"/>
      <c r="J1216" s="138">
        <f>ROUND(I1216*H1216,2)</f>
        <v>0</v>
      </c>
      <c r="K1216" s="134" t="s">
        <v>174</v>
      </c>
      <c r="L1216" s="33"/>
      <c r="M1216" s="139" t="s">
        <v>19</v>
      </c>
      <c r="N1216" s="140" t="s">
        <v>46</v>
      </c>
      <c r="P1216" s="141">
        <f>O1216*H1216</f>
        <v>0</v>
      </c>
      <c r="Q1216" s="141">
        <v>0.00228</v>
      </c>
      <c r="R1216" s="141">
        <f>Q1216*H1216</f>
        <v>0.11399999999999999</v>
      </c>
      <c r="S1216" s="141">
        <v>0</v>
      </c>
      <c r="T1216" s="142">
        <f>S1216*H1216</f>
        <v>0</v>
      </c>
      <c r="AR1216" s="143" t="s">
        <v>309</v>
      </c>
      <c r="AT1216" s="143" t="s">
        <v>170</v>
      </c>
      <c r="AU1216" s="143" t="s">
        <v>90</v>
      </c>
      <c r="AY1216" s="18" t="s">
        <v>167</v>
      </c>
      <c r="BE1216" s="144">
        <f>IF(N1216="základní",J1216,0)</f>
        <v>0</v>
      </c>
      <c r="BF1216" s="144">
        <f>IF(N1216="snížená",J1216,0)</f>
        <v>0</v>
      </c>
      <c r="BG1216" s="144">
        <f>IF(N1216="zákl. přenesená",J1216,0)</f>
        <v>0</v>
      </c>
      <c r="BH1216" s="144">
        <f>IF(N1216="sníž. přenesená",J1216,0)</f>
        <v>0</v>
      </c>
      <c r="BI1216" s="144">
        <f>IF(N1216="nulová",J1216,0)</f>
        <v>0</v>
      </c>
      <c r="BJ1216" s="18" t="s">
        <v>90</v>
      </c>
      <c r="BK1216" s="144">
        <f>ROUND(I1216*H1216,2)</f>
        <v>0</v>
      </c>
      <c r="BL1216" s="18" t="s">
        <v>309</v>
      </c>
      <c r="BM1216" s="143" t="s">
        <v>2886</v>
      </c>
    </row>
    <row r="1217" spans="2:47" s="1" customFormat="1" ht="11.25">
      <c r="B1217" s="33"/>
      <c r="D1217" s="145" t="s">
        <v>177</v>
      </c>
      <c r="F1217" s="146" t="s">
        <v>2887</v>
      </c>
      <c r="I1217" s="147"/>
      <c r="L1217" s="33"/>
      <c r="M1217" s="148"/>
      <c r="T1217" s="54"/>
      <c r="AT1217" s="18" t="s">
        <v>177</v>
      </c>
      <c r="AU1217" s="18" t="s">
        <v>90</v>
      </c>
    </row>
    <row r="1218" spans="2:51" s="12" customFormat="1" ht="11.25">
      <c r="B1218" s="149"/>
      <c r="D1218" s="150" t="s">
        <v>179</v>
      </c>
      <c r="E1218" s="151" t="s">
        <v>19</v>
      </c>
      <c r="F1218" s="152" t="s">
        <v>1268</v>
      </c>
      <c r="H1218" s="151" t="s">
        <v>19</v>
      </c>
      <c r="I1218" s="153"/>
      <c r="L1218" s="149"/>
      <c r="M1218" s="154"/>
      <c r="T1218" s="155"/>
      <c r="AT1218" s="151" t="s">
        <v>179</v>
      </c>
      <c r="AU1218" s="151" t="s">
        <v>90</v>
      </c>
      <c r="AV1218" s="12" t="s">
        <v>82</v>
      </c>
      <c r="AW1218" s="12" t="s">
        <v>35</v>
      </c>
      <c r="AX1218" s="12" t="s">
        <v>74</v>
      </c>
      <c r="AY1218" s="151" t="s">
        <v>167</v>
      </c>
    </row>
    <row r="1219" spans="2:51" s="13" customFormat="1" ht="11.25">
      <c r="B1219" s="156"/>
      <c r="D1219" s="150" t="s">
        <v>179</v>
      </c>
      <c r="E1219" s="157" t="s">
        <v>19</v>
      </c>
      <c r="F1219" s="158" t="s">
        <v>2888</v>
      </c>
      <c r="H1219" s="159">
        <v>50</v>
      </c>
      <c r="I1219" s="160"/>
      <c r="L1219" s="156"/>
      <c r="M1219" s="161"/>
      <c r="T1219" s="162"/>
      <c r="AT1219" s="157" t="s">
        <v>179</v>
      </c>
      <c r="AU1219" s="157" t="s">
        <v>90</v>
      </c>
      <c r="AV1219" s="13" t="s">
        <v>90</v>
      </c>
      <c r="AW1219" s="13" t="s">
        <v>35</v>
      </c>
      <c r="AX1219" s="13" t="s">
        <v>74</v>
      </c>
      <c r="AY1219" s="157" t="s">
        <v>167</v>
      </c>
    </row>
    <row r="1220" spans="2:51" s="14" customFormat="1" ht="11.25">
      <c r="B1220" s="163"/>
      <c r="D1220" s="150" t="s">
        <v>179</v>
      </c>
      <c r="E1220" s="164" t="s">
        <v>19</v>
      </c>
      <c r="F1220" s="165" t="s">
        <v>200</v>
      </c>
      <c r="H1220" s="166">
        <v>50</v>
      </c>
      <c r="I1220" s="167"/>
      <c r="L1220" s="163"/>
      <c r="M1220" s="168"/>
      <c r="T1220" s="169"/>
      <c r="AT1220" s="164" t="s">
        <v>179</v>
      </c>
      <c r="AU1220" s="164" t="s">
        <v>90</v>
      </c>
      <c r="AV1220" s="14" t="s">
        <v>175</v>
      </c>
      <c r="AW1220" s="14" t="s">
        <v>35</v>
      </c>
      <c r="AX1220" s="14" t="s">
        <v>82</v>
      </c>
      <c r="AY1220" s="164" t="s">
        <v>167</v>
      </c>
    </row>
    <row r="1221" spans="2:65" s="1" customFormat="1" ht="24.2" customHeight="1">
      <c r="B1221" s="33"/>
      <c r="C1221" s="132" t="s">
        <v>1461</v>
      </c>
      <c r="D1221" s="132" t="s">
        <v>170</v>
      </c>
      <c r="E1221" s="133" t="s">
        <v>2889</v>
      </c>
      <c r="F1221" s="134" t="s">
        <v>2890</v>
      </c>
      <c r="G1221" s="135" t="s">
        <v>312</v>
      </c>
      <c r="H1221" s="136">
        <v>3</v>
      </c>
      <c r="I1221" s="137"/>
      <c r="J1221" s="138">
        <f>ROUND(I1221*H1221,2)</f>
        <v>0</v>
      </c>
      <c r="K1221" s="134" t="s">
        <v>174</v>
      </c>
      <c r="L1221" s="33"/>
      <c r="M1221" s="139" t="s">
        <v>19</v>
      </c>
      <c r="N1221" s="140" t="s">
        <v>46</v>
      </c>
      <c r="P1221" s="141">
        <f>O1221*H1221</f>
        <v>0</v>
      </c>
      <c r="Q1221" s="141">
        <v>0.00036</v>
      </c>
      <c r="R1221" s="141">
        <f>Q1221*H1221</f>
        <v>0.00108</v>
      </c>
      <c r="S1221" s="141">
        <v>0</v>
      </c>
      <c r="T1221" s="142">
        <f>S1221*H1221</f>
        <v>0</v>
      </c>
      <c r="AR1221" s="143" t="s">
        <v>309</v>
      </c>
      <c r="AT1221" s="143" t="s">
        <v>170</v>
      </c>
      <c r="AU1221" s="143" t="s">
        <v>90</v>
      </c>
      <c r="AY1221" s="18" t="s">
        <v>167</v>
      </c>
      <c r="BE1221" s="144">
        <f>IF(N1221="základní",J1221,0)</f>
        <v>0</v>
      </c>
      <c r="BF1221" s="144">
        <f>IF(N1221="snížená",J1221,0)</f>
        <v>0</v>
      </c>
      <c r="BG1221" s="144">
        <f>IF(N1221="zákl. přenesená",J1221,0)</f>
        <v>0</v>
      </c>
      <c r="BH1221" s="144">
        <f>IF(N1221="sníž. přenesená",J1221,0)</f>
        <v>0</v>
      </c>
      <c r="BI1221" s="144">
        <f>IF(N1221="nulová",J1221,0)</f>
        <v>0</v>
      </c>
      <c r="BJ1221" s="18" t="s">
        <v>90</v>
      </c>
      <c r="BK1221" s="144">
        <f>ROUND(I1221*H1221,2)</f>
        <v>0</v>
      </c>
      <c r="BL1221" s="18" t="s">
        <v>309</v>
      </c>
      <c r="BM1221" s="143" t="s">
        <v>2891</v>
      </c>
    </row>
    <row r="1222" spans="2:47" s="1" customFormat="1" ht="11.25">
      <c r="B1222" s="33"/>
      <c r="D1222" s="145" t="s">
        <v>177</v>
      </c>
      <c r="F1222" s="146" t="s">
        <v>2892</v>
      </c>
      <c r="I1222" s="147"/>
      <c r="L1222" s="33"/>
      <c r="M1222" s="148"/>
      <c r="T1222" s="54"/>
      <c r="AT1222" s="18" t="s">
        <v>177</v>
      </c>
      <c r="AU1222" s="18" t="s">
        <v>90</v>
      </c>
    </row>
    <row r="1223" spans="2:51" s="12" customFormat="1" ht="11.25">
      <c r="B1223" s="149"/>
      <c r="D1223" s="150" t="s">
        <v>179</v>
      </c>
      <c r="E1223" s="151" t="s">
        <v>19</v>
      </c>
      <c r="F1223" s="152" t="s">
        <v>1268</v>
      </c>
      <c r="H1223" s="151" t="s">
        <v>19</v>
      </c>
      <c r="I1223" s="153"/>
      <c r="L1223" s="149"/>
      <c r="M1223" s="154"/>
      <c r="T1223" s="155"/>
      <c r="AT1223" s="151" t="s">
        <v>179</v>
      </c>
      <c r="AU1223" s="151" t="s">
        <v>90</v>
      </c>
      <c r="AV1223" s="12" t="s">
        <v>82</v>
      </c>
      <c r="AW1223" s="12" t="s">
        <v>35</v>
      </c>
      <c r="AX1223" s="12" t="s">
        <v>74</v>
      </c>
      <c r="AY1223" s="151" t="s">
        <v>167</v>
      </c>
    </row>
    <row r="1224" spans="2:51" s="13" customFormat="1" ht="11.25">
      <c r="B1224" s="156"/>
      <c r="D1224" s="150" t="s">
        <v>179</v>
      </c>
      <c r="E1224" s="157" t="s">
        <v>19</v>
      </c>
      <c r="F1224" s="158" t="s">
        <v>2893</v>
      </c>
      <c r="H1224" s="159">
        <v>3</v>
      </c>
      <c r="I1224" s="160"/>
      <c r="L1224" s="156"/>
      <c r="M1224" s="161"/>
      <c r="T1224" s="162"/>
      <c r="AT1224" s="157" t="s">
        <v>179</v>
      </c>
      <c r="AU1224" s="157" t="s">
        <v>90</v>
      </c>
      <c r="AV1224" s="13" t="s">
        <v>90</v>
      </c>
      <c r="AW1224" s="13" t="s">
        <v>35</v>
      </c>
      <c r="AX1224" s="13" t="s">
        <v>74</v>
      </c>
      <c r="AY1224" s="157" t="s">
        <v>167</v>
      </c>
    </row>
    <row r="1225" spans="2:51" s="14" customFormat="1" ht="11.25">
      <c r="B1225" s="163"/>
      <c r="D1225" s="150" t="s">
        <v>179</v>
      </c>
      <c r="E1225" s="164" t="s">
        <v>19</v>
      </c>
      <c r="F1225" s="165" t="s">
        <v>200</v>
      </c>
      <c r="H1225" s="166">
        <v>3</v>
      </c>
      <c r="I1225" s="167"/>
      <c r="L1225" s="163"/>
      <c r="M1225" s="168"/>
      <c r="T1225" s="169"/>
      <c r="AT1225" s="164" t="s">
        <v>179</v>
      </c>
      <c r="AU1225" s="164" t="s">
        <v>90</v>
      </c>
      <c r="AV1225" s="14" t="s">
        <v>175</v>
      </c>
      <c r="AW1225" s="14" t="s">
        <v>35</v>
      </c>
      <c r="AX1225" s="14" t="s">
        <v>82</v>
      </c>
      <c r="AY1225" s="164" t="s">
        <v>167</v>
      </c>
    </row>
    <row r="1226" spans="2:65" s="1" customFormat="1" ht="24.2" customHeight="1">
      <c r="B1226" s="33"/>
      <c r="C1226" s="132" t="s">
        <v>1466</v>
      </c>
      <c r="D1226" s="132" t="s">
        <v>170</v>
      </c>
      <c r="E1226" s="133" t="s">
        <v>2894</v>
      </c>
      <c r="F1226" s="134" t="s">
        <v>2895</v>
      </c>
      <c r="G1226" s="135" t="s">
        <v>368</v>
      </c>
      <c r="H1226" s="136">
        <v>9</v>
      </c>
      <c r="I1226" s="137"/>
      <c r="J1226" s="138">
        <f>ROUND(I1226*H1226,2)</f>
        <v>0</v>
      </c>
      <c r="K1226" s="134" t="s">
        <v>174</v>
      </c>
      <c r="L1226" s="33"/>
      <c r="M1226" s="139" t="s">
        <v>19</v>
      </c>
      <c r="N1226" s="140" t="s">
        <v>46</v>
      </c>
      <c r="P1226" s="141">
        <f>O1226*H1226</f>
        <v>0</v>
      </c>
      <c r="Q1226" s="141">
        <v>0.00217</v>
      </c>
      <c r="R1226" s="141">
        <f>Q1226*H1226</f>
        <v>0.01953</v>
      </c>
      <c r="S1226" s="141">
        <v>0</v>
      </c>
      <c r="T1226" s="142">
        <f>S1226*H1226</f>
        <v>0</v>
      </c>
      <c r="AR1226" s="143" t="s">
        <v>309</v>
      </c>
      <c r="AT1226" s="143" t="s">
        <v>170</v>
      </c>
      <c r="AU1226" s="143" t="s">
        <v>90</v>
      </c>
      <c r="AY1226" s="18" t="s">
        <v>167</v>
      </c>
      <c r="BE1226" s="144">
        <f>IF(N1226="základní",J1226,0)</f>
        <v>0</v>
      </c>
      <c r="BF1226" s="144">
        <f>IF(N1226="snížená",J1226,0)</f>
        <v>0</v>
      </c>
      <c r="BG1226" s="144">
        <f>IF(N1226="zákl. přenesená",J1226,0)</f>
        <v>0</v>
      </c>
      <c r="BH1226" s="144">
        <f>IF(N1226="sníž. přenesená",J1226,0)</f>
        <v>0</v>
      </c>
      <c r="BI1226" s="144">
        <f>IF(N1226="nulová",J1226,0)</f>
        <v>0</v>
      </c>
      <c r="BJ1226" s="18" t="s">
        <v>90</v>
      </c>
      <c r="BK1226" s="144">
        <f>ROUND(I1226*H1226,2)</f>
        <v>0</v>
      </c>
      <c r="BL1226" s="18" t="s">
        <v>309</v>
      </c>
      <c r="BM1226" s="143" t="s">
        <v>2896</v>
      </c>
    </row>
    <row r="1227" spans="2:47" s="1" customFormat="1" ht="11.25">
      <c r="B1227" s="33"/>
      <c r="D1227" s="145" t="s">
        <v>177</v>
      </c>
      <c r="F1227" s="146" t="s">
        <v>2897</v>
      </c>
      <c r="I1227" s="147"/>
      <c r="L1227" s="33"/>
      <c r="M1227" s="148"/>
      <c r="T1227" s="54"/>
      <c r="AT1227" s="18" t="s">
        <v>177</v>
      </c>
      <c r="AU1227" s="18" t="s">
        <v>90</v>
      </c>
    </row>
    <row r="1228" spans="2:51" s="12" customFormat="1" ht="11.25">
      <c r="B1228" s="149"/>
      <c r="D1228" s="150" t="s">
        <v>179</v>
      </c>
      <c r="E1228" s="151" t="s">
        <v>19</v>
      </c>
      <c r="F1228" s="152" t="s">
        <v>1268</v>
      </c>
      <c r="H1228" s="151" t="s">
        <v>19</v>
      </c>
      <c r="I1228" s="153"/>
      <c r="L1228" s="149"/>
      <c r="M1228" s="154"/>
      <c r="T1228" s="155"/>
      <c r="AT1228" s="151" t="s">
        <v>179</v>
      </c>
      <c r="AU1228" s="151" t="s">
        <v>90</v>
      </c>
      <c r="AV1228" s="12" t="s">
        <v>82</v>
      </c>
      <c r="AW1228" s="12" t="s">
        <v>35</v>
      </c>
      <c r="AX1228" s="12" t="s">
        <v>74</v>
      </c>
      <c r="AY1228" s="151" t="s">
        <v>167</v>
      </c>
    </row>
    <row r="1229" spans="2:51" s="13" customFormat="1" ht="11.25">
      <c r="B1229" s="156"/>
      <c r="D1229" s="150" t="s">
        <v>179</v>
      </c>
      <c r="E1229" s="157" t="s">
        <v>19</v>
      </c>
      <c r="F1229" s="158" t="s">
        <v>2898</v>
      </c>
      <c r="H1229" s="159">
        <v>9</v>
      </c>
      <c r="I1229" s="160"/>
      <c r="L1229" s="156"/>
      <c r="M1229" s="161"/>
      <c r="T1229" s="162"/>
      <c r="AT1229" s="157" t="s">
        <v>179</v>
      </c>
      <c r="AU1229" s="157" t="s">
        <v>90</v>
      </c>
      <c r="AV1229" s="13" t="s">
        <v>90</v>
      </c>
      <c r="AW1229" s="13" t="s">
        <v>35</v>
      </c>
      <c r="AX1229" s="13" t="s">
        <v>74</v>
      </c>
      <c r="AY1229" s="157" t="s">
        <v>167</v>
      </c>
    </row>
    <row r="1230" spans="2:51" s="14" customFormat="1" ht="11.25">
      <c r="B1230" s="163"/>
      <c r="D1230" s="150" t="s">
        <v>179</v>
      </c>
      <c r="E1230" s="164" t="s">
        <v>19</v>
      </c>
      <c r="F1230" s="165" t="s">
        <v>200</v>
      </c>
      <c r="H1230" s="166">
        <v>9</v>
      </c>
      <c r="I1230" s="167"/>
      <c r="L1230" s="163"/>
      <c r="M1230" s="168"/>
      <c r="T1230" s="169"/>
      <c r="AT1230" s="164" t="s">
        <v>179</v>
      </c>
      <c r="AU1230" s="164" t="s">
        <v>90</v>
      </c>
      <c r="AV1230" s="14" t="s">
        <v>175</v>
      </c>
      <c r="AW1230" s="14" t="s">
        <v>35</v>
      </c>
      <c r="AX1230" s="14" t="s">
        <v>82</v>
      </c>
      <c r="AY1230" s="164" t="s">
        <v>167</v>
      </c>
    </row>
    <row r="1231" spans="2:65" s="1" customFormat="1" ht="24.2" customHeight="1">
      <c r="B1231" s="33"/>
      <c r="C1231" s="132" t="s">
        <v>1471</v>
      </c>
      <c r="D1231" s="132" t="s">
        <v>170</v>
      </c>
      <c r="E1231" s="133" t="s">
        <v>1278</v>
      </c>
      <c r="F1231" s="134" t="s">
        <v>1279</v>
      </c>
      <c r="G1231" s="135" t="s">
        <v>830</v>
      </c>
      <c r="H1231" s="190"/>
      <c r="I1231" s="137"/>
      <c r="J1231" s="138">
        <f>ROUND(I1231*H1231,2)</f>
        <v>0</v>
      </c>
      <c r="K1231" s="134" t="s">
        <v>174</v>
      </c>
      <c r="L1231" s="33"/>
      <c r="M1231" s="139" t="s">
        <v>19</v>
      </c>
      <c r="N1231" s="140" t="s">
        <v>46</v>
      </c>
      <c r="P1231" s="141">
        <f>O1231*H1231</f>
        <v>0</v>
      </c>
      <c r="Q1231" s="141">
        <v>0</v>
      </c>
      <c r="R1231" s="141">
        <f>Q1231*H1231</f>
        <v>0</v>
      </c>
      <c r="S1231" s="141">
        <v>0</v>
      </c>
      <c r="T1231" s="142">
        <f>S1231*H1231</f>
        <v>0</v>
      </c>
      <c r="AR1231" s="143" t="s">
        <v>309</v>
      </c>
      <c r="AT1231" s="143" t="s">
        <v>170</v>
      </c>
      <c r="AU1231" s="143" t="s">
        <v>90</v>
      </c>
      <c r="AY1231" s="18" t="s">
        <v>167</v>
      </c>
      <c r="BE1231" s="144">
        <f>IF(N1231="základní",J1231,0)</f>
        <v>0</v>
      </c>
      <c r="BF1231" s="144">
        <f>IF(N1231="snížená",J1231,0)</f>
        <v>0</v>
      </c>
      <c r="BG1231" s="144">
        <f>IF(N1231="zákl. přenesená",J1231,0)</f>
        <v>0</v>
      </c>
      <c r="BH1231" s="144">
        <f>IF(N1231="sníž. přenesená",J1231,0)</f>
        <v>0</v>
      </c>
      <c r="BI1231" s="144">
        <f>IF(N1231="nulová",J1231,0)</f>
        <v>0</v>
      </c>
      <c r="BJ1231" s="18" t="s">
        <v>90</v>
      </c>
      <c r="BK1231" s="144">
        <f>ROUND(I1231*H1231,2)</f>
        <v>0</v>
      </c>
      <c r="BL1231" s="18" t="s">
        <v>309</v>
      </c>
      <c r="BM1231" s="143" t="s">
        <v>2899</v>
      </c>
    </row>
    <row r="1232" spans="2:47" s="1" customFormat="1" ht="11.25">
      <c r="B1232" s="33"/>
      <c r="D1232" s="145" t="s">
        <v>177</v>
      </c>
      <c r="F1232" s="146" t="s">
        <v>1281</v>
      </c>
      <c r="I1232" s="147"/>
      <c r="L1232" s="33"/>
      <c r="M1232" s="148"/>
      <c r="T1232" s="54"/>
      <c r="AT1232" s="18" t="s">
        <v>177</v>
      </c>
      <c r="AU1232" s="18" t="s">
        <v>90</v>
      </c>
    </row>
    <row r="1233" spans="2:63" s="11" customFormat="1" ht="22.9" customHeight="1">
      <c r="B1233" s="120"/>
      <c r="D1233" s="121" t="s">
        <v>73</v>
      </c>
      <c r="E1233" s="130" t="s">
        <v>476</v>
      </c>
      <c r="F1233" s="130" t="s">
        <v>477</v>
      </c>
      <c r="I1233" s="123"/>
      <c r="J1233" s="131">
        <f>BK1233</f>
        <v>0</v>
      </c>
      <c r="L1233" s="120"/>
      <c r="M1233" s="125"/>
      <c r="P1233" s="126">
        <f>SUM(P1234:P1268)</f>
        <v>0</v>
      </c>
      <c r="R1233" s="126">
        <f>SUM(R1234:R1268)</f>
        <v>0.0096</v>
      </c>
      <c r="T1233" s="127">
        <f>SUM(T1234:T1268)</f>
        <v>0</v>
      </c>
      <c r="AR1233" s="121" t="s">
        <v>90</v>
      </c>
      <c r="AT1233" s="128" t="s">
        <v>73</v>
      </c>
      <c r="AU1233" s="128" t="s">
        <v>82</v>
      </c>
      <c r="AY1233" s="121" t="s">
        <v>167</v>
      </c>
      <c r="BK1233" s="129">
        <f>SUM(BK1234:BK1268)</f>
        <v>0</v>
      </c>
    </row>
    <row r="1234" spans="2:65" s="1" customFormat="1" ht="21.75" customHeight="1">
      <c r="B1234" s="33"/>
      <c r="C1234" s="132" t="s">
        <v>1475</v>
      </c>
      <c r="D1234" s="132" t="s">
        <v>170</v>
      </c>
      <c r="E1234" s="133" t="s">
        <v>1283</v>
      </c>
      <c r="F1234" s="134" t="s">
        <v>1284</v>
      </c>
      <c r="G1234" s="135" t="s">
        <v>368</v>
      </c>
      <c r="H1234" s="136">
        <v>9.6</v>
      </c>
      <c r="I1234" s="137"/>
      <c r="J1234" s="138">
        <f>ROUND(I1234*H1234,2)</f>
        <v>0</v>
      </c>
      <c r="K1234" s="134" t="s">
        <v>174</v>
      </c>
      <c r="L1234" s="33"/>
      <c r="M1234" s="139" t="s">
        <v>19</v>
      </c>
      <c r="N1234" s="140" t="s">
        <v>46</v>
      </c>
      <c r="P1234" s="141">
        <f>O1234*H1234</f>
        <v>0</v>
      </c>
      <c r="Q1234" s="141">
        <v>0</v>
      </c>
      <c r="R1234" s="141">
        <f>Q1234*H1234</f>
        <v>0</v>
      </c>
      <c r="S1234" s="141">
        <v>0</v>
      </c>
      <c r="T1234" s="142">
        <f>S1234*H1234</f>
        <v>0</v>
      </c>
      <c r="AR1234" s="143" t="s">
        <v>309</v>
      </c>
      <c r="AT1234" s="143" t="s">
        <v>170</v>
      </c>
      <c r="AU1234" s="143" t="s">
        <v>90</v>
      </c>
      <c r="AY1234" s="18" t="s">
        <v>167</v>
      </c>
      <c r="BE1234" s="144">
        <f>IF(N1234="základní",J1234,0)</f>
        <v>0</v>
      </c>
      <c r="BF1234" s="144">
        <f>IF(N1234="snížená",J1234,0)</f>
        <v>0</v>
      </c>
      <c r="BG1234" s="144">
        <f>IF(N1234="zákl. přenesená",J1234,0)</f>
        <v>0</v>
      </c>
      <c r="BH1234" s="144">
        <f>IF(N1234="sníž. přenesená",J1234,0)</f>
        <v>0</v>
      </c>
      <c r="BI1234" s="144">
        <f>IF(N1234="nulová",J1234,0)</f>
        <v>0</v>
      </c>
      <c r="BJ1234" s="18" t="s">
        <v>90</v>
      </c>
      <c r="BK1234" s="144">
        <f>ROUND(I1234*H1234,2)</f>
        <v>0</v>
      </c>
      <c r="BL1234" s="18" t="s">
        <v>309</v>
      </c>
      <c r="BM1234" s="143" t="s">
        <v>2900</v>
      </c>
    </row>
    <row r="1235" spans="2:47" s="1" customFormat="1" ht="11.25">
      <c r="B1235" s="33"/>
      <c r="D1235" s="145" t="s">
        <v>177</v>
      </c>
      <c r="F1235" s="146" t="s">
        <v>1286</v>
      </c>
      <c r="I1235" s="147"/>
      <c r="L1235" s="33"/>
      <c r="M1235" s="148"/>
      <c r="T1235" s="54"/>
      <c r="AT1235" s="18" t="s">
        <v>177</v>
      </c>
      <c r="AU1235" s="18" t="s">
        <v>90</v>
      </c>
    </row>
    <row r="1236" spans="2:51" s="12" customFormat="1" ht="11.25">
      <c r="B1236" s="149"/>
      <c r="D1236" s="150" t="s">
        <v>179</v>
      </c>
      <c r="E1236" s="151" t="s">
        <v>19</v>
      </c>
      <c r="F1236" s="152" t="s">
        <v>1287</v>
      </c>
      <c r="H1236" s="151" t="s">
        <v>19</v>
      </c>
      <c r="I1236" s="153"/>
      <c r="L1236" s="149"/>
      <c r="M1236" s="154"/>
      <c r="T1236" s="155"/>
      <c r="AT1236" s="151" t="s">
        <v>179</v>
      </c>
      <c r="AU1236" s="151" t="s">
        <v>90</v>
      </c>
      <c r="AV1236" s="12" t="s">
        <v>82</v>
      </c>
      <c r="AW1236" s="12" t="s">
        <v>35</v>
      </c>
      <c r="AX1236" s="12" t="s">
        <v>74</v>
      </c>
      <c r="AY1236" s="151" t="s">
        <v>167</v>
      </c>
    </row>
    <row r="1237" spans="2:51" s="13" customFormat="1" ht="11.25">
      <c r="B1237" s="156"/>
      <c r="D1237" s="150" t="s">
        <v>179</v>
      </c>
      <c r="E1237" s="157" t="s">
        <v>19</v>
      </c>
      <c r="F1237" s="158" t="s">
        <v>2859</v>
      </c>
      <c r="H1237" s="159">
        <v>0.6</v>
      </c>
      <c r="I1237" s="160"/>
      <c r="L1237" s="156"/>
      <c r="M1237" s="161"/>
      <c r="T1237" s="162"/>
      <c r="AT1237" s="157" t="s">
        <v>179</v>
      </c>
      <c r="AU1237" s="157" t="s">
        <v>90</v>
      </c>
      <c r="AV1237" s="13" t="s">
        <v>90</v>
      </c>
      <c r="AW1237" s="13" t="s">
        <v>35</v>
      </c>
      <c r="AX1237" s="13" t="s">
        <v>74</v>
      </c>
      <c r="AY1237" s="157" t="s">
        <v>167</v>
      </c>
    </row>
    <row r="1238" spans="2:51" s="13" customFormat="1" ht="11.25">
      <c r="B1238" s="156"/>
      <c r="D1238" s="150" t="s">
        <v>179</v>
      </c>
      <c r="E1238" s="157" t="s">
        <v>19</v>
      </c>
      <c r="F1238" s="158" t="s">
        <v>2860</v>
      </c>
      <c r="H1238" s="159">
        <v>4.8</v>
      </c>
      <c r="I1238" s="160"/>
      <c r="L1238" s="156"/>
      <c r="M1238" s="161"/>
      <c r="T1238" s="162"/>
      <c r="AT1238" s="157" t="s">
        <v>179</v>
      </c>
      <c r="AU1238" s="157" t="s">
        <v>90</v>
      </c>
      <c r="AV1238" s="13" t="s">
        <v>90</v>
      </c>
      <c r="AW1238" s="13" t="s">
        <v>35</v>
      </c>
      <c r="AX1238" s="13" t="s">
        <v>74</v>
      </c>
      <c r="AY1238" s="157" t="s">
        <v>167</v>
      </c>
    </row>
    <row r="1239" spans="2:51" s="13" customFormat="1" ht="11.25">
      <c r="B1239" s="156"/>
      <c r="D1239" s="150" t="s">
        <v>179</v>
      </c>
      <c r="E1239" s="157" t="s">
        <v>19</v>
      </c>
      <c r="F1239" s="158" t="s">
        <v>2861</v>
      </c>
      <c r="H1239" s="159">
        <v>4.2</v>
      </c>
      <c r="I1239" s="160"/>
      <c r="L1239" s="156"/>
      <c r="M1239" s="161"/>
      <c r="T1239" s="162"/>
      <c r="AT1239" s="157" t="s">
        <v>179</v>
      </c>
      <c r="AU1239" s="157" t="s">
        <v>90</v>
      </c>
      <c r="AV1239" s="13" t="s">
        <v>90</v>
      </c>
      <c r="AW1239" s="13" t="s">
        <v>35</v>
      </c>
      <c r="AX1239" s="13" t="s">
        <v>74</v>
      </c>
      <c r="AY1239" s="157" t="s">
        <v>167</v>
      </c>
    </row>
    <row r="1240" spans="2:51" s="14" customFormat="1" ht="11.25">
      <c r="B1240" s="163"/>
      <c r="D1240" s="150" t="s">
        <v>179</v>
      </c>
      <c r="E1240" s="164" t="s">
        <v>19</v>
      </c>
      <c r="F1240" s="165" t="s">
        <v>200</v>
      </c>
      <c r="H1240" s="166">
        <v>9.6</v>
      </c>
      <c r="I1240" s="167"/>
      <c r="L1240" s="163"/>
      <c r="M1240" s="168"/>
      <c r="T1240" s="169"/>
      <c r="AT1240" s="164" t="s">
        <v>179</v>
      </c>
      <c r="AU1240" s="164" t="s">
        <v>90</v>
      </c>
      <c r="AV1240" s="14" t="s">
        <v>175</v>
      </c>
      <c r="AW1240" s="14" t="s">
        <v>35</v>
      </c>
      <c r="AX1240" s="14" t="s">
        <v>82</v>
      </c>
      <c r="AY1240" s="164" t="s">
        <v>167</v>
      </c>
    </row>
    <row r="1241" spans="2:65" s="1" customFormat="1" ht="16.5" customHeight="1">
      <c r="B1241" s="33"/>
      <c r="C1241" s="180" t="s">
        <v>1482</v>
      </c>
      <c r="D1241" s="180" t="s">
        <v>587</v>
      </c>
      <c r="E1241" s="181" t="s">
        <v>1289</v>
      </c>
      <c r="F1241" s="182" t="s">
        <v>1290</v>
      </c>
      <c r="G1241" s="183" t="s">
        <v>368</v>
      </c>
      <c r="H1241" s="184">
        <v>9.6</v>
      </c>
      <c r="I1241" s="185"/>
      <c r="J1241" s="186">
        <f>ROUND(I1241*H1241,2)</f>
        <v>0</v>
      </c>
      <c r="K1241" s="182" t="s">
        <v>19</v>
      </c>
      <c r="L1241" s="187"/>
      <c r="M1241" s="188" t="s">
        <v>19</v>
      </c>
      <c r="N1241" s="189" t="s">
        <v>46</v>
      </c>
      <c r="P1241" s="141">
        <f>O1241*H1241</f>
        <v>0</v>
      </c>
      <c r="Q1241" s="141">
        <v>0.001</v>
      </c>
      <c r="R1241" s="141">
        <f>Q1241*H1241</f>
        <v>0.0096</v>
      </c>
      <c r="S1241" s="141">
        <v>0</v>
      </c>
      <c r="T1241" s="142">
        <f>S1241*H1241</f>
        <v>0</v>
      </c>
      <c r="AR1241" s="143" t="s">
        <v>437</v>
      </c>
      <c r="AT1241" s="143" t="s">
        <v>587</v>
      </c>
      <c r="AU1241" s="143" t="s">
        <v>90</v>
      </c>
      <c r="AY1241" s="18" t="s">
        <v>167</v>
      </c>
      <c r="BE1241" s="144">
        <f>IF(N1241="základní",J1241,0)</f>
        <v>0</v>
      </c>
      <c r="BF1241" s="144">
        <f>IF(N1241="snížená",J1241,0)</f>
        <v>0</v>
      </c>
      <c r="BG1241" s="144">
        <f>IF(N1241="zákl. přenesená",J1241,0)</f>
        <v>0</v>
      </c>
      <c r="BH1241" s="144">
        <f>IF(N1241="sníž. přenesená",J1241,0)</f>
        <v>0</v>
      </c>
      <c r="BI1241" s="144">
        <f>IF(N1241="nulová",J1241,0)</f>
        <v>0</v>
      </c>
      <c r="BJ1241" s="18" t="s">
        <v>90</v>
      </c>
      <c r="BK1241" s="144">
        <f>ROUND(I1241*H1241,2)</f>
        <v>0</v>
      </c>
      <c r="BL1241" s="18" t="s">
        <v>309</v>
      </c>
      <c r="BM1241" s="143" t="s">
        <v>2901</v>
      </c>
    </row>
    <row r="1242" spans="2:65" s="1" customFormat="1" ht="33" customHeight="1">
      <c r="B1242" s="33"/>
      <c r="C1242" s="132" t="s">
        <v>1488</v>
      </c>
      <c r="D1242" s="132" t="s">
        <v>170</v>
      </c>
      <c r="E1242" s="133" t="s">
        <v>2902</v>
      </c>
      <c r="F1242" s="134" t="s">
        <v>2903</v>
      </c>
      <c r="G1242" s="135" t="s">
        <v>312</v>
      </c>
      <c r="H1242" s="136">
        <v>6</v>
      </c>
      <c r="I1242" s="137"/>
      <c r="J1242" s="138">
        <f>ROUND(I1242*H1242,2)</f>
        <v>0</v>
      </c>
      <c r="K1242" s="134" t="s">
        <v>19</v>
      </c>
      <c r="L1242" s="33"/>
      <c r="M1242" s="139" t="s">
        <v>19</v>
      </c>
      <c r="N1242" s="140" t="s">
        <v>46</v>
      </c>
      <c r="P1242" s="141">
        <f>O1242*H1242</f>
        <v>0</v>
      </c>
      <c r="Q1242" s="141">
        <v>0</v>
      </c>
      <c r="R1242" s="141">
        <f>Q1242*H1242</f>
        <v>0</v>
      </c>
      <c r="S1242" s="141">
        <v>0</v>
      </c>
      <c r="T1242" s="142">
        <f>S1242*H1242</f>
        <v>0</v>
      </c>
      <c r="AR1242" s="143" t="s">
        <v>309</v>
      </c>
      <c r="AT1242" s="143" t="s">
        <v>170</v>
      </c>
      <c r="AU1242" s="143" t="s">
        <v>90</v>
      </c>
      <c r="AY1242" s="18" t="s">
        <v>167</v>
      </c>
      <c r="BE1242" s="144">
        <f>IF(N1242="základní",J1242,0)</f>
        <v>0</v>
      </c>
      <c r="BF1242" s="144">
        <f>IF(N1242="snížená",J1242,0)</f>
        <v>0</v>
      </c>
      <c r="BG1242" s="144">
        <f>IF(N1242="zákl. přenesená",J1242,0)</f>
        <v>0</v>
      </c>
      <c r="BH1242" s="144">
        <f>IF(N1242="sníž. přenesená",J1242,0)</f>
        <v>0</v>
      </c>
      <c r="BI1242" s="144">
        <f>IF(N1242="nulová",J1242,0)</f>
        <v>0</v>
      </c>
      <c r="BJ1242" s="18" t="s">
        <v>90</v>
      </c>
      <c r="BK1242" s="144">
        <f>ROUND(I1242*H1242,2)</f>
        <v>0</v>
      </c>
      <c r="BL1242" s="18" t="s">
        <v>309</v>
      </c>
      <c r="BM1242" s="143" t="s">
        <v>2904</v>
      </c>
    </row>
    <row r="1243" spans="2:51" s="12" customFormat="1" ht="11.25">
      <c r="B1243" s="149"/>
      <c r="D1243" s="150" t="s">
        <v>179</v>
      </c>
      <c r="E1243" s="151" t="s">
        <v>19</v>
      </c>
      <c r="F1243" s="152" t="s">
        <v>1296</v>
      </c>
      <c r="H1243" s="151" t="s">
        <v>19</v>
      </c>
      <c r="I1243" s="153"/>
      <c r="L1243" s="149"/>
      <c r="M1243" s="154"/>
      <c r="T1243" s="155"/>
      <c r="AT1243" s="151" t="s">
        <v>179</v>
      </c>
      <c r="AU1243" s="151" t="s">
        <v>90</v>
      </c>
      <c r="AV1243" s="12" t="s">
        <v>82</v>
      </c>
      <c r="AW1243" s="12" t="s">
        <v>35</v>
      </c>
      <c r="AX1243" s="12" t="s">
        <v>74</v>
      </c>
      <c r="AY1243" s="151" t="s">
        <v>167</v>
      </c>
    </row>
    <row r="1244" spans="2:51" s="13" customFormat="1" ht="11.25">
      <c r="B1244" s="156"/>
      <c r="D1244" s="150" t="s">
        <v>179</v>
      </c>
      <c r="E1244" s="157" t="s">
        <v>19</v>
      </c>
      <c r="F1244" s="158" t="s">
        <v>2905</v>
      </c>
      <c r="H1244" s="159">
        <v>3</v>
      </c>
      <c r="I1244" s="160"/>
      <c r="L1244" s="156"/>
      <c r="M1244" s="161"/>
      <c r="T1244" s="162"/>
      <c r="AT1244" s="157" t="s">
        <v>179</v>
      </c>
      <c r="AU1244" s="157" t="s">
        <v>90</v>
      </c>
      <c r="AV1244" s="13" t="s">
        <v>90</v>
      </c>
      <c r="AW1244" s="13" t="s">
        <v>35</v>
      </c>
      <c r="AX1244" s="13" t="s">
        <v>74</v>
      </c>
      <c r="AY1244" s="157" t="s">
        <v>167</v>
      </c>
    </row>
    <row r="1245" spans="2:51" s="13" customFormat="1" ht="11.25">
      <c r="B1245" s="156"/>
      <c r="D1245" s="150" t="s">
        <v>179</v>
      </c>
      <c r="E1245" s="157" t="s">
        <v>19</v>
      </c>
      <c r="F1245" s="158" t="s">
        <v>2906</v>
      </c>
      <c r="H1245" s="159">
        <v>3</v>
      </c>
      <c r="I1245" s="160"/>
      <c r="L1245" s="156"/>
      <c r="M1245" s="161"/>
      <c r="T1245" s="162"/>
      <c r="AT1245" s="157" t="s">
        <v>179</v>
      </c>
      <c r="AU1245" s="157" t="s">
        <v>90</v>
      </c>
      <c r="AV1245" s="13" t="s">
        <v>90</v>
      </c>
      <c r="AW1245" s="13" t="s">
        <v>35</v>
      </c>
      <c r="AX1245" s="13" t="s">
        <v>74</v>
      </c>
      <c r="AY1245" s="157" t="s">
        <v>167</v>
      </c>
    </row>
    <row r="1246" spans="2:51" s="14" customFormat="1" ht="11.25">
      <c r="B1246" s="163"/>
      <c r="D1246" s="150" t="s">
        <v>179</v>
      </c>
      <c r="E1246" s="164" t="s">
        <v>19</v>
      </c>
      <c r="F1246" s="165" t="s">
        <v>200</v>
      </c>
      <c r="H1246" s="166">
        <v>6</v>
      </c>
      <c r="I1246" s="167"/>
      <c r="L1246" s="163"/>
      <c r="M1246" s="168"/>
      <c r="T1246" s="169"/>
      <c r="AT1246" s="164" t="s">
        <v>179</v>
      </c>
      <c r="AU1246" s="164" t="s">
        <v>90</v>
      </c>
      <c r="AV1246" s="14" t="s">
        <v>175</v>
      </c>
      <c r="AW1246" s="14" t="s">
        <v>35</v>
      </c>
      <c r="AX1246" s="14" t="s">
        <v>82</v>
      </c>
      <c r="AY1246" s="164" t="s">
        <v>167</v>
      </c>
    </row>
    <row r="1247" spans="2:65" s="1" customFormat="1" ht="33" customHeight="1">
      <c r="B1247" s="33"/>
      <c r="C1247" s="132" t="s">
        <v>1494</v>
      </c>
      <c r="D1247" s="132" t="s">
        <v>170</v>
      </c>
      <c r="E1247" s="133" t="s">
        <v>2907</v>
      </c>
      <c r="F1247" s="134" t="s">
        <v>2908</v>
      </c>
      <c r="G1247" s="135" t="s">
        <v>312</v>
      </c>
      <c r="H1247" s="136">
        <v>2</v>
      </c>
      <c r="I1247" s="137"/>
      <c r="J1247" s="138">
        <f>ROUND(I1247*H1247,2)</f>
        <v>0</v>
      </c>
      <c r="K1247" s="134" t="s">
        <v>19</v>
      </c>
      <c r="L1247" s="33"/>
      <c r="M1247" s="139" t="s">
        <v>19</v>
      </c>
      <c r="N1247" s="140" t="s">
        <v>46</v>
      </c>
      <c r="P1247" s="141">
        <f>O1247*H1247</f>
        <v>0</v>
      </c>
      <c r="Q1247" s="141">
        <v>0</v>
      </c>
      <c r="R1247" s="141">
        <f>Q1247*H1247</f>
        <v>0</v>
      </c>
      <c r="S1247" s="141">
        <v>0</v>
      </c>
      <c r="T1247" s="142">
        <f>S1247*H1247</f>
        <v>0</v>
      </c>
      <c r="AR1247" s="143" t="s">
        <v>309</v>
      </c>
      <c r="AT1247" s="143" t="s">
        <v>170</v>
      </c>
      <c r="AU1247" s="143" t="s">
        <v>90</v>
      </c>
      <c r="AY1247" s="18" t="s">
        <v>167</v>
      </c>
      <c r="BE1247" s="144">
        <f>IF(N1247="základní",J1247,0)</f>
        <v>0</v>
      </c>
      <c r="BF1247" s="144">
        <f>IF(N1247="snížená",J1247,0)</f>
        <v>0</v>
      </c>
      <c r="BG1247" s="144">
        <f>IF(N1247="zákl. přenesená",J1247,0)</f>
        <v>0</v>
      </c>
      <c r="BH1247" s="144">
        <f>IF(N1247="sníž. přenesená",J1247,0)</f>
        <v>0</v>
      </c>
      <c r="BI1247" s="144">
        <f>IF(N1247="nulová",J1247,0)</f>
        <v>0</v>
      </c>
      <c r="BJ1247" s="18" t="s">
        <v>90</v>
      </c>
      <c r="BK1247" s="144">
        <f>ROUND(I1247*H1247,2)</f>
        <v>0</v>
      </c>
      <c r="BL1247" s="18" t="s">
        <v>309</v>
      </c>
      <c r="BM1247" s="143" t="s">
        <v>2909</v>
      </c>
    </row>
    <row r="1248" spans="2:51" s="12" customFormat="1" ht="11.25">
      <c r="B1248" s="149"/>
      <c r="D1248" s="150" t="s">
        <v>179</v>
      </c>
      <c r="E1248" s="151" t="s">
        <v>19</v>
      </c>
      <c r="F1248" s="152" t="s">
        <v>1296</v>
      </c>
      <c r="H1248" s="151" t="s">
        <v>19</v>
      </c>
      <c r="I1248" s="153"/>
      <c r="L1248" s="149"/>
      <c r="M1248" s="154"/>
      <c r="T1248" s="155"/>
      <c r="AT1248" s="151" t="s">
        <v>179</v>
      </c>
      <c r="AU1248" s="151" t="s">
        <v>90</v>
      </c>
      <c r="AV1248" s="12" t="s">
        <v>82</v>
      </c>
      <c r="AW1248" s="12" t="s">
        <v>35</v>
      </c>
      <c r="AX1248" s="12" t="s">
        <v>74</v>
      </c>
      <c r="AY1248" s="151" t="s">
        <v>167</v>
      </c>
    </row>
    <row r="1249" spans="2:51" s="13" customFormat="1" ht="11.25">
      <c r="B1249" s="156"/>
      <c r="D1249" s="150" t="s">
        <v>179</v>
      </c>
      <c r="E1249" s="157" t="s">
        <v>19</v>
      </c>
      <c r="F1249" s="158" t="s">
        <v>2910</v>
      </c>
      <c r="H1249" s="159">
        <v>1</v>
      </c>
      <c r="I1249" s="160"/>
      <c r="L1249" s="156"/>
      <c r="M1249" s="161"/>
      <c r="T1249" s="162"/>
      <c r="AT1249" s="157" t="s">
        <v>179</v>
      </c>
      <c r="AU1249" s="157" t="s">
        <v>90</v>
      </c>
      <c r="AV1249" s="13" t="s">
        <v>90</v>
      </c>
      <c r="AW1249" s="13" t="s">
        <v>35</v>
      </c>
      <c r="AX1249" s="13" t="s">
        <v>74</v>
      </c>
      <c r="AY1249" s="157" t="s">
        <v>167</v>
      </c>
    </row>
    <row r="1250" spans="2:51" s="13" customFormat="1" ht="11.25">
      <c r="B1250" s="156"/>
      <c r="D1250" s="150" t="s">
        <v>179</v>
      </c>
      <c r="E1250" s="157" t="s">
        <v>19</v>
      </c>
      <c r="F1250" s="158" t="s">
        <v>2911</v>
      </c>
      <c r="H1250" s="159">
        <v>1</v>
      </c>
      <c r="I1250" s="160"/>
      <c r="L1250" s="156"/>
      <c r="M1250" s="161"/>
      <c r="T1250" s="162"/>
      <c r="AT1250" s="157" t="s">
        <v>179</v>
      </c>
      <c r="AU1250" s="157" t="s">
        <v>90</v>
      </c>
      <c r="AV1250" s="13" t="s">
        <v>90</v>
      </c>
      <c r="AW1250" s="13" t="s">
        <v>35</v>
      </c>
      <c r="AX1250" s="13" t="s">
        <v>74</v>
      </c>
      <c r="AY1250" s="157" t="s">
        <v>167</v>
      </c>
    </row>
    <row r="1251" spans="2:51" s="14" customFormat="1" ht="11.25">
      <c r="B1251" s="163"/>
      <c r="D1251" s="150" t="s">
        <v>179</v>
      </c>
      <c r="E1251" s="164" t="s">
        <v>19</v>
      </c>
      <c r="F1251" s="165" t="s">
        <v>200</v>
      </c>
      <c r="H1251" s="166">
        <v>2</v>
      </c>
      <c r="I1251" s="167"/>
      <c r="L1251" s="163"/>
      <c r="M1251" s="168"/>
      <c r="T1251" s="169"/>
      <c r="AT1251" s="164" t="s">
        <v>179</v>
      </c>
      <c r="AU1251" s="164" t="s">
        <v>90</v>
      </c>
      <c r="AV1251" s="14" t="s">
        <v>175</v>
      </c>
      <c r="AW1251" s="14" t="s">
        <v>35</v>
      </c>
      <c r="AX1251" s="14" t="s">
        <v>82</v>
      </c>
      <c r="AY1251" s="164" t="s">
        <v>167</v>
      </c>
    </row>
    <row r="1252" spans="2:65" s="1" customFormat="1" ht="16.5" customHeight="1">
      <c r="B1252" s="33"/>
      <c r="C1252" s="132" t="s">
        <v>1501</v>
      </c>
      <c r="D1252" s="132" t="s">
        <v>170</v>
      </c>
      <c r="E1252" s="133" t="s">
        <v>2912</v>
      </c>
      <c r="F1252" s="134" t="s">
        <v>2913</v>
      </c>
      <c r="G1252" s="135" t="s">
        <v>312</v>
      </c>
      <c r="H1252" s="136">
        <v>2</v>
      </c>
      <c r="I1252" s="137"/>
      <c r="J1252" s="138">
        <f>ROUND(I1252*H1252,2)</f>
        <v>0</v>
      </c>
      <c r="K1252" s="134" t="s">
        <v>19</v>
      </c>
      <c r="L1252" s="33"/>
      <c r="M1252" s="139" t="s">
        <v>19</v>
      </c>
      <c r="N1252" s="140" t="s">
        <v>46</v>
      </c>
      <c r="P1252" s="141">
        <f>O1252*H1252</f>
        <v>0</v>
      </c>
      <c r="Q1252" s="141">
        <v>0</v>
      </c>
      <c r="R1252" s="141">
        <f>Q1252*H1252</f>
        <v>0</v>
      </c>
      <c r="S1252" s="141">
        <v>0</v>
      </c>
      <c r="T1252" s="142">
        <f>S1252*H1252</f>
        <v>0</v>
      </c>
      <c r="AR1252" s="143" t="s">
        <v>309</v>
      </c>
      <c r="AT1252" s="143" t="s">
        <v>170</v>
      </c>
      <c r="AU1252" s="143" t="s">
        <v>90</v>
      </c>
      <c r="AY1252" s="18" t="s">
        <v>167</v>
      </c>
      <c r="BE1252" s="144">
        <f>IF(N1252="základní",J1252,0)</f>
        <v>0</v>
      </c>
      <c r="BF1252" s="144">
        <f>IF(N1252="snížená",J1252,0)</f>
        <v>0</v>
      </c>
      <c r="BG1252" s="144">
        <f>IF(N1252="zákl. přenesená",J1252,0)</f>
        <v>0</v>
      </c>
      <c r="BH1252" s="144">
        <f>IF(N1252="sníž. přenesená",J1252,0)</f>
        <v>0</v>
      </c>
      <c r="BI1252" s="144">
        <f>IF(N1252="nulová",J1252,0)</f>
        <v>0</v>
      </c>
      <c r="BJ1252" s="18" t="s">
        <v>90</v>
      </c>
      <c r="BK1252" s="144">
        <f>ROUND(I1252*H1252,2)</f>
        <v>0</v>
      </c>
      <c r="BL1252" s="18" t="s">
        <v>309</v>
      </c>
      <c r="BM1252" s="143" t="s">
        <v>2914</v>
      </c>
    </row>
    <row r="1253" spans="2:51" s="12" customFormat="1" ht="11.25">
      <c r="B1253" s="149"/>
      <c r="D1253" s="150" t="s">
        <v>179</v>
      </c>
      <c r="E1253" s="151" t="s">
        <v>19</v>
      </c>
      <c r="F1253" s="152" t="s">
        <v>1296</v>
      </c>
      <c r="H1253" s="151" t="s">
        <v>19</v>
      </c>
      <c r="I1253" s="153"/>
      <c r="L1253" s="149"/>
      <c r="M1253" s="154"/>
      <c r="T1253" s="155"/>
      <c r="AT1253" s="151" t="s">
        <v>179</v>
      </c>
      <c r="AU1253" s="151" t="s">
        <v>90</v>
      </c>
      <c r="AV1253" s="12" t="s">
        <v>82</v>
      </c>
      <c r="AW1253" s="12" t="s">
        <v>35</v>
      </c>
      <c r="AX1253" s="12" t="s">
        <v>74</v>
      </c>
      <c r="AY1253" s="151" t="s">
        <v>167</v>
      </c>
    </row>
    <row r="1254" spans="2:51" s="13" customFormat="1" ht="11.25">
      <c r="B1254" s="156"/>
      <c r="D1254" s="150" t="s">
        <v>179</v>
      </c>
      <c r="E1254" s="157" t="s">
        <v>19</v>
      </c>
      <c r="F1254" s="158" t="s">
        <v>2915</v>
      </c>
      <c r="H1254" s="159">
        <v>1</v>
      </c>
      <c r="I1254" s="160"/>
      <c r="L1254" s="156"/>
      <c r="M1254" s="161"/>
      <c r="T1254" s="162"/>
      <c r="AT1254" s="157" t="s">
        <v>179</v>
      </c>
      <c r="AU1254" s="157" t="s">
        <v>90</v>
      </c>
      <c r="AV1254" s="13" t="s">
        <v>90</v>
      </c>
      <c r="AW1254" s="13" t="s">
        <v>35</v>
      </c>
      <c r="AX1254" s="13" t="s">
        <v>74</v>
      </c>
      <c r="AY1254" s="157" t="s">
        <v>167</v>
      </c>
    </row>
    <row r="1255" spans="2:51" s="13" customFormat="1" ht="11.25">
      <c r="B1255" s="156"/>
      <c r="D1255" s="150" t="s">
        <v>179</v>
      </c>
      <c r="E1255" s="157" t="s">
        <v>19</v>
      </c>
      <c r="F1255" s="158" t="s">
        <v>2916</v>
      </c>
      <c r="H1255" s="159">
        <v>1</v>
      </c>
      <c r="I1255" s="160"/>
      <c r="L1255" s="156"/>
      <c r="M1255" s="161"/>
      <c r="T1255" s="162"/>
      <c r="AT1255" s="157" t="s">
        <v>179</v>
      </c>
      <c r="AU1255" s="157" t="s">
        <v>90</v>
      </c>
      <c r="AV1255" s="13" t="s">
        <v>90</v>
      </c>
      <c r="AW1255" s="13" t="s">
        <v>35</v>
      </c>
      <c r="AX1255" s="13" t="s">
        <v>74</v>
      </c>
      <c r="AY1255" s="157" t="s">
        <v>167</v>
      </c>
    </row>
    <row r="1256" spans="2:51" s="14" customFormat="1" ht="11.25">
      <c r="B1256" s="163"/>
      <c r="D1256" s="150" t="s">
        <v>179</v>
      </c>
      <c r="E1256" s="164" t="s">
        <v>19</v>
      </c>
      <c r="F1256" s="165" t="s">
        <v>200</v>
      </c>
      <c r="H1256" s="166">
        <v>2</v>
      </c>
      <c r="I1256" s="167"/>
      <c r="L1256" s="163"/>
      <c r="M1256" s="168"/>
      <c r="T1256" s="169"/>
      <c r="AT1256" s="164" t="s">
        <v>179</v>
      </c>
      <c r="AU1256" s="164" t="s">
        <v>90</v>
      </c>
      <c r="AV1256" s="14" t="s">
        <v>175</v>
      </c>
      <c r="AW1256" s="14" t="s">
        <v>35</v>
      </c>
      <c r="AX1256" s="14" t="s">
        <v>82</v>
      </c>
      <c r="AY1256" s="164" t="s">
        <v>167</v>
      </c>
    </row>
    <row r="1257" spans="2:65" s="1" customFormat="1" ht="24.2" customHeight="1">
      <c r="B1257" s="33"/>
      <c r="C1257" s="132" t="s">
        <v>1508</v>
      </c>
      <c r="D1257" s="132" t="s">
        <v>170</v>
      </c>
      <c r="E1257" s="133" t="s">
        <v>2917</v>
      </c>
      <c r="F1257" s="134" t="s">
        <v>2918</v>
      </c>
      <c r="G1257" s="135" t="s">
        <v>312</v>
      </c>
      <c r="H1257" s="136">
        <v>3</v>
      </c>
      <c r="I1257" s="137"/>
      <c r="J1257" s="138">
        <f>ROUND(I1257*H1257,2)</f>
        <v>0</v>
      </c>
      <c r="K1257" s="134" t="s">
        <v>19</v>
      </c>
      <c r="L1257" s="33"/>
      <c r="M1257" s="139" t="s">
        <v>19</v>
      </c>
      <c r="N1257" s="140" t="s">
        <v>46</v>
      </c>
      <c r="P1257" s="141">
        <f>O1257*H1257</f>
        <v>0</v>
      </c>
      <c r="Q1257" s="141">
        <v>0</v>
      </c>
      <c r="R1257" s="141">
        <f>Q1257*H1257</f>
        <v>0</v>
      </c>
      <c r="S1257" s="141">
        <v>0</v>
      </c>
      <c r="T1257" s="142">
        <f>S1257*H1257</f>
        <v>0</v>
      </c>
      <c r="AR1257" s="143" t="s">
        <v>309</v>
      </c>
      <c r="AT1257" s="143" t="s">
        <v>170</v>
      </c>
      <c r="AU1257" s="143" t="s">
        <v>90</v>
      </c>
      <c r="AY1257" s="18" t="s">
        <v>167</v>
      </c>
      <c r="BE1257" s="144">
        <f>IF(N1257="základní",J1257,0)</f>
        <v>0</v>
      </c>
      <c r="BF1257" s="144">
        <f>IF(N1257="snížená",J1257,0)</f>
        <v>0</v>
      </c>
      <c r="BG1257" s="144">
        <f>IF(N1257="zákl. přenesená",J1257,0)</f>
        <v>0</v>
      </c>
      <c r="BH1257" s="144">
        <f>IF(N1257="sníž. přenesená",J1257,0)</f>
        <v>0</v>
      </c>
      <c r="BI1257" s="144">
        <f>IF(N1257="nulová",J1257,0)</f>
        <v>0</v>
      </c>
      <c r="BJ1257" s="18" t="s">
        <v>90</v>
      </c>
      <c r="BK1257" s="144">
        <f>ROUND(I1257*H1257,2)</f>
        <v>0</v>
      </c>
      <c r="BL1257" s="18" t="s">
        <v>309</v>
      </c>
      <c r="BM1257" s="143" t="s">
        <v>2919</v>
      </c>
    </row>
    <row r="1258" spans="2:51" s="12" customFormat="1" ht="11.25">
      <c r="B1258" s="149"/>
      <c r="D1258" s="150" t="s">
        <v>179</v>
      </c>
      <c r="E1258" s="151" t="s">
        <v>19</v>
      </c>
      <c r="F1258" s="152" t="s">
        <v>1296</v>
      </c>
      <c r="H1258" s="151" t="s">
        <v>19</v>
      </c>
      <c r="I1258" s="153"/>
      <c r="L1258" s="149"/>
      <c r="M1258" s="154"/>
      <c r="T1258" s="155"/>
      <c r="AT1258" s="151" t="s">
        <v>179</v>
      </c>
      <c r="AU1258" s="151" t="s">
        <v>90</v>
      </c>
      <c r="AV1258" s="12" t="s">
        <v>82</v>
      </c>
      <c r="AW1258" s="12" t="s">
        <v>35</v>
      </c>
      <c r="AX1258" s="12" t="s">
        <v>74</v>
      </c>
      <c r="AY1258" s="151" t="s">
        <v>167</v>
      </c>
    </row>
    <row r="1259" spans="2:51" s="13" customFormat="1" ht="11.25">
      <c r="B1259" s="156"/>
      <c r="D1259" s="150" t="s">
        <v>179</v>
      </c>
      <c r="E1259" s="157" t="s">
        <v>19</v>
      </c>
      <c r="F1259" s="158" t="s">
        <v>2920</v>
      </c>
      <c r="H1259" s="159">
        <v>1</v>
      </c>
      <c r="I1259" s="160"/>
      <c r="L1259" s="156"/>
      <c r="M1259" s="161"/>
      <c r="T1259" s="162"/>
      <c r="AT1259" s="157" t="s">
        <v>179</v>
      </c>
      <c r="AU1259" s="157" t="s">
        <v>90</v>
      </c>
      <c r="AV1259" s="13" t="s">
        <v>90</v>
      </c>
      <c r="AW1259" s="13" t="s">
        <v>35</v>
      </c>
      <c r="AX1259" s="13" t="s">
        <v>74</v>
      </c>
      <c r="AY1259" s="157" t="s">
        <v>167</v>
      </c>
    </row>
    <row r="1260" spans="2:51" s="13" customFormat="1" ht="11.25">
      <c r="B1260" s="156"/>
      <c r="D1260" s="150" t="s">
        <v>179</v>
      </c>
      <c r="E1260" s="157" t="s">
        <v>19</v>
      </c>
      <c r="F1260" s="158" t="s">
        <v>2921</v>
      </c>
      <c r="H1260" s="159">
        <v>1</v>
      </c>
      <c r="I1260" s="160"/>
      <c r="L1260" s="156"/>
      <c r="M1260" s="161"/>
      <c r="T1260" s="162"/>
      <c r="AT1260" s="157" t="s">
        <v>179</v>
      </c>
      <c r="AU1260" s="157" t="s">
        <v>90</v>
      </c>
      <c r="AV1260" s="13" t="s">
        <v>90</v>
      </c>
      <c r="AW1260" s="13" t="s">
        <v>35</v>
      </c>
      <c r="AX1260" s="13" t="s">
        <v>74</v>
      </c>
      <c r="AY1260" s="157" t="s">
        <v>167</v>
      </c>
    </row>
    <row r="1261" spans="2:51" s="13" customFormat="1" ht="11.25">
      <c r="B1261" s="156"/>
      <c r="D1261" s="150" t="s">
        <v>179</v>
      </c>
      <c r="E1261" s="157" t="s">
        <v>19</v>
      </c>
      <c r="F1261" s="158" t="s">
        <v>2922</v>
      </c>
      <c r="H1261" s="159">
        <v>1</v>
      </c>
      <c r="I1261" s="160"/>
      <c r="L1261" s="156"/>
      <c r="M1261" s="161"/>
      <c r="T1261" s="162"/>
      <c r="AT1261" s="157" t="s">
        <v>179</v>
      </c>
      <c r="AU1261" s="157" t="s">
        <v>90</v>
      </c>
      <c r="AV1261" s="13" t="s">
        <v>90</v>
      </c>
      <c r="AW1261" s="13" t="s">
        <v>35</v>
      </c>
      <c r="AX1261" s="13" t="s">
        <v>74</v>
      </c>
      <c r="AY1261" s="157" t="s">
        <v>167</v>
      </c>
    </row>
    <row r="1262" spans="2:51" s="14" customFormat="1" ht="11.25">
      <c r="B1262" s="163"/>
      <c r="D1262" s="150" t="s">
        <v>179</v>
      </c>
      <c r="E1262" s="164" t="s">
        <v>19</v>
      </c>
      <c r="F1262" s="165" t="s">
        <v>200</v>
      </c>
      <c r="H1262" s="166">
        <v>3</v>
      </c>
      <c r="I1262" s="167"/>
      <c r="L1262" s="163"/>
      <c r="M1262" s="168"/>
      <c r="T1262" s="169"/>
      <c r="AT1262" s="164" t="s">
        <v>179</v>
      </c>
      <c r="AU1262" s="164" t="s">
        <v>90</v>
      </c>
      <c r="AV1262" s="14" t="s">
        <v>175</v>
      </c>
      <c r="AW1262" s="14" t="s">
        <v>35</v>
      </c>
      <c r="AX1262" s="14" t="s">
        <v>82</v>
      </c>
      <c r="AY1262" s="164" t="s">
        <v>167</v>
      </c>
    </row>
    <row r="1263" spans="2:65" s="1" customFormat="1" ht="24.2" customHeight="1">
      <c r="B1263" s="33"/>
      <c r="C1263" s="132" t="s">
        <v>1514</v>
      </c>
      <c r="D1263" s="132" t="s">
        <v>170</v>
      </c>
      <c r="E1263" s="133" t="s">
        <v>2923</v>
      </c>
      <c r="F1263" s="134" t="s">
        <v>2924</v>
      </c>
      <c r="G1263" s="135" t="s">
        <v>312</v>
      </c>
      <c r="H1263" s="136">
        <v>2</v>
      </c>
      <c r="I1263" s="137"/>
      <c r="J1263" s="138">
        <f>ROUND(I1263*H1263,2)</f>
        <v>0</v>
      </c>
      <c r="K1263" s="134" t="s">
        <v>19</v>
      </c>
      <c r="L1263" s="33"/>
      <c r="M1263" s="139" t="s">
        <v>19</v>
      </c>
      <c r="N1263" s="140" t="s">
        <v>46</v>
      </c>
      <c r="P1263" s="141">
        <f>O1263*H1263</f>
        <v>0</v>
      </c>
      <c r="Q1263" s="141">
        <v>0</v>
      </c>
      <c r="R1263" s="141">
        <f>Q1263*H1263</f>
        <v>0</v>
      </c>
      <c r="S1263" s="141">
        <v>0</v>
      </c>
      <c r="T1263" s="142">
        <f>S1263*H1263</f>
        <v>0</v>
      </c>
      <c r="AR1263" s="143" t="s">
        <v>309</v>
      </c>
      <c r="AT1263" s="143" t="s">
        <v>170</v>
      </c>
      <c r="AU1263" s="143" t="s">
        <v>90</v>
      </c>
      <c r="AY1263" s="18" t="s">
        <v>167</v>
      </c>
      <c r="BE1263" s="144">
        <f>IF(N1263="základní",J1263,0)</f>
        <v>0</v>
      </c>
      <c r="BF1263" s="144">
        <f>IF(N1263="snížená",J1263,0)</f>
        <v>0</v>
      </c>
      <c r="BG1263" s="144">
        <f>IF(N1263="zákl. přenesená",J1263,0)</f>
        <v>0</v>
      </c>
      <c r="BH1263" s="144">
        <f>IF(N1263="sníž. přenesená",J1263,0)</f>
        <v>0</v>
      </c>
      <c r="BI1263" s="144">
        <f>IF(N1263="nulová",J1263,0)</f>
        <v>0</v>
      </c>
      <c r="BJ1263" s="18" t="s">
        <v>90</v>
      </c>
      <c r="BK1263" s="144">
        <f>ROUND(I1263*H1263,2)</f>
        <v>0</v>
      </c>
      <c r="BL1263" s="18" t="s">
        <v>309</v>
      </c>
      <c r="BM1263" s="143" t="s">
        <v>2925</v>
      </c>
    </row>
    <row r="1264" spans="2:51" s="12" customFormat="1" ht="11.25">
      <c r="B1264" s="149"/>
      <c r="D1264" s="150" t="s">
        <v>179</v>
      </c>
      <c r="E1264" s="151" t="s">
        <v>19</v>
      </c>
      <c r="F1264" s="152" t="s">
        <v>1296</v>
      </c>
      <c r="H1264" s="151" t="s">
        <v>19</v>
      </c>
      <c r="I1264" s="153"/>
      <c r="L1264" s="149"/>
      <c r="M1264" s="154"/>
      <c r="T1264" s="155"/>
      <c r="AT1264" s="151" t="s">
        <v>179</v>
      </c>
      <c r="AU1264" s="151" t="s">
        <v>90</v>
      </c>
      <c r="AV1264" s="12" t="s">
        <v>82</v>
      </c>
      <c r="AW1264" s="12" t="s">
        <v>35</v>
      </c>
      <c r="AX1264" s="12" t="s">
        <v>74</v>
      </c>
      <c r="AY1264" s="151" t="s">
        <v>167</v>
      </c>
    </row>
    <row r="1265" spans="2:51" s="13" customFormat="1" ht="11.25">
      <c r="B1265" s="156"/>
      <c r="D1265" s="150" t="s">
        <v>179</v>
      </c>
      <c r="E1265" s="157" t="s">
        <v>19</v>
      </c>
      <c r="F1265" s="158" t="s">
        <v>2926</v>
      </c>
      <c r="H1265" s="159">
        <v>2</v>
      </c>
      <c r="I1265" s="160"/>
      <c r="L1265" s="156"/>
      <c r="M1265" s="161"/>
      <c r="T1265" s="162"/>
      <c r="AT1265" s="157" t="s">
        <v>179</v>
      </c>
      <c r="AU1265" s="157" t="s">
        <v>90</v>
      </c>
      <c r="AV1265" s="13" t="s">
        <v>90</v>
      </c>
      <c r="AW1265" s="13" t="s">
        <v>35</v>
      </c>
      <c r="AX1265" s="13" t="s">
        <v>74</v>
      </c>
      <c r="AY1265" s="157" t="s">
        <v>167</v>
      </c>
    </row>
    <row r="1266" spans="2:51" s="14" customFormat="1" ht="11.25">
      <c r="B1266" s="163"/>
      <c r="D1266" s="150" t="s">
        <v>179</v>
      </c>
      <c r="E1266" s="164" t="s">
        <v>19</v>
      </c>
      <c r="F1266" s="165" t="s">
        <v>200</v>
      </c>
      <c r="H1266" s="166">
        <v>2</v>
      </c>
      <c r="I1266" s="167"/>
      <c r="L1266" s="163"/>
      <c r="M1266" s="168"/>
      <c r="T1266" s="169"/>
      <c r="AT1266" s="164" t="s">
        <v>179</v>
      </c>
      <c r="AU1266" s="164" t="s">
        <v>90</v>
      </c>
      <c r="AV1266" s="14" t="s">
        <v>175</v>
      </c>
      <c r="AW1266" s="14" t="s">
        <v>35</v>
      </c>
      <c r="AX1266" s="14" t="s">
        <v>82</v>
      </c>
      <c r="AY1266" s="164" t="s">
        <v>167</v>
      </c>
    </row>
    <row r="1267" spans="2:65" s="1" customFormat="1" ht="24.2" customHeight="1">
      <c r="B1267" s="33"/>
      <c r="C1267" s="132" t="s">
        <v>1521</v>
      </c>
      <c r="D1267" s="132" t="s">
        <v>170</v>
      </c>
      <c r="E1267" s="133" t="s">
        <v>1338</v>
      </c>
      <c r="F1267" s="134" t="s">
        <v>1339</v>
      </c>
      <c r="G1267" s="135" t="s">
        <v>830</v>
      </c>
      <c r="H1267" s="190"/>
      <c r="I1267" s="137"/>
      <c r="J1267" s="138">
        <f>ROUND(I1267*H1267,2)</f>
        <v>0</v>
      </c>
      <c r="K1267" s="134" t="s">
        <v>174</v>
      </c>
      <c r="L1267" s="33"/>
      <c r="M1267" s="139" t="s">
        <v>19</v>
      </c>
      <c r="N1267" s="140" t="s">
        <v>46</v>
      </c>
      <c r="P1267" s="141">
        <f>O1267*H1267</f>
        <v>0</v>
      </c>
      <c r="Q1267" s="141">
        <v>0</v>
      </c>
      <c r="R1267" s="141">
        <f>Q1267*H1267</f>
        <v>0</v>
      </c>
      <c r="S1267" s="141">
        <v>0</v>
      </c>
      <c r="T1267" s="142">
        <f>S1267*H1267</f>
        <v>0</v>
      </c>
      <c r="AR1267" s="143" t="s">
        <v>309</v>
      </c>
      <c r="AT1267" s="143" t="s">
        <v>170</v>
      </c>
      <c r="AU1267" s="143" t="s">
        <v>90</v>
      </c>
      <c r="AY1267" s="18" t="s">
        <v>167</v>
      </c>
      <c r="BE1267" s="144">
        <f>IF(N1267="základní",J1267,0)</f>
        <v>0</v>
      </c>
      <c r="BF1267" s="144">
        <f>IF(N1267="snížená",J1267,0)</f>
        <v>0</v>
      </c>
      <c r="BG1267" s="144">
        <f>IF(N1267="zákl. přenesená",J1267,0)</f>
        <v>0</v>
      </c>
      <c r="BH1267" s="144">
        <f>IF(N1267="sníž. přenesená",J1267,0)</f>
        <v>0</v>
      </c>
      <c r="BI1267" s="144">
        <f>IF(N1267="nulová",J1267,0)</f>
        <v>0</v>
      </c>
      <c r="BJ1267" s="18" t="s">
        <v>90</v>
      </c>
      <c r="BK1267" s="144">
        <f>ROUND(I1267*H1267,2)</f>
        <v>0</v>
      </c>
      <c r="BL1267" s="18" t="s">
        <v>309</v>
      </c>
      <c r="BM1267" s="143" t="s">
        <v>2927</v>
      </c>
    </row>
    <row r="1268" spans="2:47" s="1" customFormat="1" ht="11.25">
      <c r="B1268" s="33"/>
      <c r="D1268" s="145" t="s">
        <v>177</v>
      </c>
      <c r="F1268" s="146" t="s">
        <v>1341</v>
      </c>
      <c r="I1268" s="147"/>
      <c r="L1268" s="33"/>
      <c r="M1268" s="148"/>
      <c r="T1268" s="54"/>
      <c r="AT1268" s="18" t="s">
        <v>177</v>
      </c>
      <c r="AU1268" s="18" t="s">
        <v>90</v>
      </c>
    </row>
    <row r="1269" spans="2:63" s="11" customFormat="1" ht="22.9" customHeight="1">
      <c r="B1269" s="120"/>
      <c r="D1269" s="121" t="s">
        <v>73</v>
      </c>
      <c r="E1269" s="130" t="s">
        <v>1342</v>
      </c>
      <c r="F1269" s="130" t="s">
        <v>1343</v>
      </c>
      <c r="I1269" s="123"/>
      <c r="J1269" s="131">
        <f>BK1269</f>
        <v>0</v>
      </c>
      <c r="L1269" s="120"/>
      <c r="M1269" s="125"/>
      <c r="P1269" s="126">
        <f>SUM(P1270:P1327)</f>
        <v>0</v>
      </c>
      <c r="R1269" s="126">
        <f>SUM(R1270:R1327)</f>
        <v>0</v>
      </c>
      <c r="T1269" s="127">
        <f>SUM(T1270:T1327)</f>
        <v>0</v>
      </c>
      <c r="AR1269" s="121" t="s">
        <v>90</v>
      </c>
      <c r="AT1269" s="128" t="s">
        <v>73</v>
      </c>
      <c r="AU1269" s="128" t="s">
        <v>82</v>
      </c>
      <c r="AY1269" s="121" t="s">
        <v>167</v>
      </c>
      <c r="BK1269" s="129">
        <f>SUM(BK1270:BK1327)</f>
        <v>0</v>
      </c>
    </row>
    <row r="1270" spans="2:65" s="1" customFormat="1" ht="16.5" customHeight="1">
      <c r="B1270" s="33"/>
      <c r="C1270" s="132" t="s">
        <v>1527</v>
      </c>
      <c r="D1270" s="132" t="s">
        <v>170</v>
      </c>
      <c r="E1270" s="133" t="s">
        <v>1349</v>
      </c>
      <c r="F1270" s="134" t="s">
        <v>1350</v>
      </c>
      <c r="G1270" s="135" t="s">
        <v>312</v>
      </c>
      <c r="H1270" s="136">
        <v>1</v>
      </c>
      <c r="I1270" s="137"/>
      <c r="J1270" s="138">
        <f>ROUND(I1270*H1270,2)</f>
        <v>0</v>
      </c>
      <c r="K1270" s="134" t="s">
        <v>19</v>
      </c>
      <c r="L1270" s="33"/>
      <c r="M1270" s="139" t="s">
        <v>19</v>
      </c>
      <c r="N1270" s="140" t="s">
        <v>46</v>
      </c>
      <c r="P1270" s="141">
        <f>O1270*H1270</f>
        <v>0</v>
      </c>
      <c r="Q1270" s="141">
        <v>0</v>
      </c>
      <c r="R1270" s="141">
        <f>Q1270*H1270</f>
        <v>0</v>
      </c>
      <c r="S1270" s="141">
        <v>0</v>
      </c>
      <c r="T1270" s="142">
        <f>S1270*H1270</f>
        <v>0</v>
      </c>
      <c r="AR1270" s="143" t="s">
        <v>309</v>
      </c>
      <c r="AT1270" s="143" t="s">
        <v>170</v>
      </c>
      <c r="AU1270" s="143" t="s">
        <v>90</v>
      </c>
      <c r="AY1270" s="18" t="s">
        <v>167</v>
      </c>
      <c r="BE1270" s="144">
        <f>IF(N1270="základní",J1270,0)</f>
        <v>0</v>
      </c>
      <c r="BF1270" s="144">
        <f>IF(N1270="snížená",J1270,0)</f>
        <v>0</v>
      </c>
      <c r="BG1270" s="144">
        <f>IF(N1270="zákl. přenesená",J1270,0)</f>
        <v>0</v>
      </c>
      <c r="BH1270" s="144">
        <f>IF(N1270="sníž. přenesená",J1270,0)</f>
        <v>0</v>
      </c>
      <c r="BI1270" s="144">
        <f>IF(N1270="nulová",J1270,0)</f>
        <v>0</v>
      </c>
      <c r="BJ1270" s="18" t="s">
        <v>90</v>
      </c>
      <c r="BK1270" s="144">
        <f>ROUND(I1270*H1270,2)</f>
        <v>0</v>
      </c>
      <c r="BL1270" s="18" t="s">
        <v>309</v>
      </c>
      <c r="BM1270" s="143" t="s">
        <v>2928</v>
      </c>
    </row>
    <row r="1271" spans="2:51" s="12" customFormat="1" ht="11.25">
      <c r="B1271" s="149"/>
      <c r="D1271" s="150" t="s">
        <v>179</v>
      </c>
      <c r="E1271" s="151" t="s">
        <v>19</v>
      </c>
      <c r="F1271" s="152" t="s">
        <v>1352</v>
      </c>
      <c r="H1271" s="151" t="s">
        <v>19</v>
      </c>
      <c r="I1271" s="153"/>
      <c r="L1271" s="149"/>
      <c r="M1271" s="154"/>
      <c r="T1271" s="155"/>
      <c r="AT1271" s="151" t="s">
        <v>179</v>
      </c>
      <c r="AU1271" s="151" t="s">
        <v>90</v>
      </c>
      <c r="AV1271" s="12" t="s">
        <v>82</v>
      </c>
      <c r="AW1271" s="12" t="s">
        <v>35</v>
      </c>
      <c r="AX1271" s="12" t="s">
        <v>74</v>
      </c>
      <c r="AY1271" s="151" t="s">
        <v>167</v>
      </c>
    </row>
    <row r="1272" spans="2:51" s="13" customFormat="1" ht="11.25">
      <c r="B1272" s="156"/>
      <c r="D1272" s="150" t="s">
        <v>179</v>
      </c>
      <c r="E1272" s="157" t="s">
        <v>19</v>
      </c>
      <c r="F1272" s="158" t="s">
        <v>2929</v>
      </c>
      <c r="H1272" s="159">
        <v>1</v>
      </c>
      <c r="I1272" s="160"/>
      <c r="L1272" s="156"/>
      <c r="M1272" s="161"/>
      <c r="T1272" s="162"/>
      <c r="AT1272" s="157" t="s">
        <v>179</v>
      </c>
      <c r="AU1272" s="157" t="s">
        <v>90</v>
      </c>
      <c r="AV1272" s="13" t="s">
        <v>90</v>
      </c>
      <c r="AW1272" s="13" t="s">
        <v>35</v>
      </c>
      <c r="AX1272" s="13" t="s">
        <v>74</v>
      </c>
      <c r="AY1272" s="157" t="s">
        <v>167</v>
      </c>
    </row>
    <row r="1273" spans="2:51" s="14" customFormat="1" ht="11.25">
      <c r="B1273" s="163"/>
      <c r="D1273" s="150" t="s">
        <v>179</v>
      </c>
      <c r="E1273" s="164" t="s">
        <v>19</v>
      </c>
      <c r="F1273" s="165" t="s">
        <v>200</v>
      </c>
      <c r="H1273" s="166">
        <v>1</v>
      </c>
      <c r="I1273" s="167"/>
      <c r="L1273" s="163"/>
      <c r="M1273" s="168"/>
      <c r="T1273" s="169"/>
      <c r="AT1273" s="164" t="s">
        <v>179</v>
      </c>
      <c r="AU1273" s="164" t="s">
        <v>90</v>
      </c>
      <c r="AV1273" s="14" t="s">
        <v>175</v>
      </c>
      <c r="AW1273" s="14" t="s">
        <v>35</v>
      </c>
      <c r="AX1273" s="14" t="s">
        <v>82</v>
      </c>
      <c r="AY1273" s="164" t="s">
        <v>167</v>
      </c>
    </row>
    <row r="1274" spans="2:65" s="1" customFormat="1" ht="21.75" customHeight="1">
      <c r="B1274" s="33"/>
      <c r="C1274" s="132" t="s">
        <v>1532</v>
      </c>
      <c r="D1274" s="132" t="s">
        <v>170</v>
      </c>
      <c r="E1274" s="133" t="s">
        <v>1370</v>
      </c>
      <c r="F1274" s="134" t="s">
        <v>1371</v>
      </c>
      <c r="G1274" s="135" t="s">
        <v>312</v>
      </c>
      <c r="H1274" s="136">
        <v>2</v>
      </c>
      <c r="I1274" s="137"/>
      <c r="J1274" s="138">
        <f>ROUND(I1274*H1274,2)</f>
        <v>0</v>
      </c>
      <c r="K1274" s="134" t="s">
        <v>19</v>
      </c>
      <c r="L1274" s="33"/>
      <c r="M1274" s="139" t="s">
        <v>19</v>
      </c>
      <c r="N1274" s="140" t="s">
        <v>46</v>
      </c>
      <c r="P1274" s="141">
        <f>O1274*H1274</f>
        <v>0</v>
      </c>
      <c r="Q1274" s="141">
        <v>0</v>
      </c>
      <c r="R1274" s="141">
        <f>Q1274*H1274</f>
        <v>0</v>
      </c>
      <c r="S1274" s="141">
        <v>0</v>
      </c>
      <c r="T1274" s="142">
        <f>S1274*H1274</f>
        <v>0</v>
      </c>
      <c r="AR1274" s="143" t="s">
        <v>309</v>
      </c>
      <c r="AT1274" s="143" t="s">
        <v>170</v>
      </c>
      <c r="AU1274" s="143" t="s">
        <v>90</v>
      </c>
      <c r="AY1274" s="18" t="s">
        <v>167</v>
      </c>
      <c r="BE1274" s="144">
        <f>IF(N1274="základní",J1274,0)</f>
        <v>0</v>
      </c>
      <c r="BF1274" s="144">
        <f>IF(N1274="snížená",J1274,0)</f>
        <v>0</v>
      </c>
      <c r="BG1274" s="144">
        <f>IF(N1274="zákl. přenesená",J1274,0)</f>
        <v>0</v>
      </c>
      <c r="BH1274" s="144">
        <f>IF(N1274="sníž. přenesená",J1274,0)</f>
        <v>0</v>
      </c>
      <c r="BI1274" s="144">
        <f>IF(N1274="nulová",J1274,0)</f>
        <v>0</v>
      </c>
      <c r="BJ1274" s="18" t="s">
        <v>90</v>
      </c>
      <c r="BK1274" s="144">
        <f>ROUND(I1274*H1274,2)</f>
        <v>0</v>
      </c>
      <c r="BL1274" s="18" t="s">
        <v>309</v>
      </c>
      <c r="BM1274" s="143" t="s">
        <v>2930</v>
      </c>
    </row>
    <row r="1275" spans="2:51" s="12" customFormat="1" ht="11.25">
      <c r="B1275" s="149"/>
      <c r="D1275" s="150" t="s">
        <v>179</v>
      </c>
      <c r="E1275" s="151" t="s">
        <v>19</v>
      </c>
      <c r="F1275" s="152" t="s">
        <v>1352</v>
      </c>
      <c r="H1275" s="151" t="s">
        <v>19</v>
      </c>
      <c r="I1275" s="153"/>
      <c r="L1275" s="149"/>
      <c r="M1275" s="154"/>
      <c r="T1275" s="155"/>
      <c r="AT1275" s="151" t="s">
        <v>179</v>
      </c>
      <c r="AU1275" s="151" t="s">
        <v>90</v>
      </c>
      <c r="AV1275" s="12" t="s">
        <v>82</v>
      </c>
      <c r="AW1275" s="12" t="s">
        <v>35</v>
      </c>
      <c r="AX1275" s="12" t="s">
        <v>74</v>
      </c>
      <c r="AY1275" s="151" t="s">
        <v>167</v>
      </c>
    </row>
    <row r="1276" spans="2:51" s="13" customFormat="1" ht="11.25">
      <c r="B1276" s="156"/>
      <c r="D1276" s="150" t="s">
        <v>179</v>
      </c>
      <c r="E1276" s="157" t="s">
        <v>19</v>
      </c>
      <c r="F1276" s="158" t="s">
        <v>2931</v>
      </c>
      <c r="H1276" s="159">
        <v>2</v>
      </c>
      <c r="I1276" s="160"/>
      <c r="L1276" s="156"/>
      <c r="M1276" s="161"/>
      <c r="T1276" s="162"/>
      <c r="AT1276" s="157" t="s">
        <v>179</v>
      </c>
      <c r="AU1276" s="157" t="s">
        <v>90</v>
      </c>
      <c r="AV1276" s="13" t="s">
        <v>90</v>
      </c>
      <c r="AW1276" s="13" t="s">
        <v>35</v>
      </c>
      <c r="AX1276" s="13" t="s">
        <v>74</v>
      </c>
      <c r="AY1276" s="157" t="s">
        <v>167</v>
      </c>
    </row>
    <row r="1277" spans="2:51" s="14" customFormat="1" ht="11.25">
      <c r="B1277" s="163"/>
      <c r="D1277" s="150" t="s">
        <v>179</v>
      </c>
      <c r="E1277" s="164" t="s">
        <v>19</v>
      </c>
      <c r="F1277" s="165" t="s">
        <v>200</v>
      </c>
      <c r="H1277" s="166">
        <v>2</v>
      </c>
      <c r="I1277" s="167"/>
      <c r="L1277" s="163"/>
      <c r="M1277" s="168"/>
      <c r="T1277" s="169"/>
      <c r="AT1277" s="164" t="s">
        <v>179</v>
      </c>
      <c r="AU1277" s="164" t="s">
        <v>90</v>
      </c>
      <c r="AV1277" s="14" t="s">
        <v>175</v>
      </c>
      <c r="AW1277" s="14" t="s">
        <v>35</v>
      </c>
      <c r="AX1277" s="14" t="s">
        <v>82</v>
      </c>
      <c r="AY1277" s="164" t="s">
        <v>167</v>
      </c>
    </row>
    <row r="1278" spans="2:65" s="1" customFormat="1" ht="21.75" customHeight="1">
      <c r="B1278" s="33"/>
      <c r="C1278" s="132" t="s">
        <v>1536</v>
      </c>
      <c r="D1278" s="132" t="s">
        <v>170</v>
      </c>
      <c r="E1278" s="133" t="s">
        <v>2932</v>
      </c>
      <c r="F1278" s="134" t="s">
        <v>2933</v>
      </c>
      <c r="G1278" s="135" t="s">
        <v>312</v>
      </c>
      <c r="H1278" s="136">
        <v>2</v>
      </c>
      <c r="I1278" s="137"/>
      <c r="J1278" s="138">
        <f>ROUND(I1278*H1278,2)</f>
        <v>0</v>
      </c>
      <c r="K1278" s="134" t="s">
        <v>19</v>
      </c>
      <c r="L1278" s="33"/>
      <c r="M1278" s="139" t="s">
        <v>19</v>
      </c>
      <c r="N1278" s="140" t="s">
        <v>46</v>
      </c>
      <c r="P1278" s="141">
        <f>O1278*H1278</f>
        <v>0</v>
      </c>
      <c r="Q1278" s="141">
        <v>0</v>
      </c>
      <c r="R1278" s="141">
        <f>Q1278*H1278</f>
        <v>0</v>
      </c>
      <c r="S1278" s="141">
        <v>0</v>
      </c>
      <c r="T1278" s="142">
        <f>S1278*H1278</f>
        <v>0</v>
      </c>
      <c r="AR1278" s="143" t="s">
        <v>309</v>
      </c>
      <c r="AT1278" s="143" t="s">
        <v>170</v>
      </c>
      <c r="AU1278" s="143" t="s">
        <v>90</v>
      </c>
      <c r="AY1278" s="18" t="s">
        <v>167</v>
      </c>
      <c r="BE1278" s="144">
        <f>IF(N1278="základní",J1278,0)</f>
        <v>0</v>
      </c>
      <c r="BF1278" s="144">
        <f>IF(N1278="snížená",J1278,0)</f>
        <v>0</v>
      </c>
      <c r="BG1278" s="144">
        <f>IF(N1278="zákl. přenesená",J1278,0)</f>
        <v>0</v>
      </c>
      <c r="BH1278" s="144">
        <f>IF(N1278="sníž. přenesená",J1278,0)</f>
        <v>0</v>
      </c>
      <c r="BI1278" s="144">
        <f>IF(N1278="nulová",J1278,0)</f>
        <v>0</v>
      </c>
      <c r="BJ1278" s="18" t="s">
        <v>90</v>
      </c>
      <c r="BK1278" s="144">
        <f>ROUND(I1278*H1278,2)</f>
        <v>0</v>
      </c>
      <c r="BL1278" s="18" t="s">
        <v>309</v>
      </c>
      <c r="BM1278" s="143" t="s">
        <v>2934</v>
      </c>
    </row>
    <row r="1279" spans="2:51" s="12" customFormat="1" ht="11.25">
      <c r="B1279" s="149"/>
      <c r="D1279" s="150" t="s">
        <v>179</v>
      </c>
      <c r="E1279" s="151" t="s">
        <v>19</v>
      </c>
      <c r="F1279" s="152" t="s">
        <v>1352</v>
      </c>
      <c r="H1279" s="151" t="s">
        <v>19</v>
      </c>
      <c r="I1279" s="153"/>
      <c r="L1279" s="149"/>
      <c r="M1279" s="154"/>
      <c r="T1279" s="155"/>
      <c r="AT1279" s="151" t="s">
        <v>179</v>
      </c>
      <c r="AU1279" s="151" t="s">
        <v>90</v>
      </c>
      <c r="AV1279" s="12" t="s">
        <v>82</v>
      </c>
      <c r="AW1279" s="12" t="s">
        <v>35</v>
      </c>
      <c r="AX1279" s="12" t="s">
        <v>74</v>
      </c>
      <c r="AY1279" s="151" t="s">
        <v>167</v>
      </c>
    </row>
    <row r="1280" spans="2:51" s="13" customFormat="1" ht="11.25">
      <c r="B1280" s="156"/>
      <c r="D1280" s="150" t="s">
        <v>179</v>
      </c>
      <c r="E1280" s="157" t="s">
        <v>19</v>
      </c>
      <c r="F1280" s="158" t="s">
        <v>2935</v>
      </c>
      <c r="H1280" s="159">
        <v>2</v>
      </c>
      <c r="I1280" s="160"/>
      <c r="L1280" s="156"/>
      <c r="M1280" s="161"/>
      <c r="T1280" s="162"/>
      <c r="AT1280" s="157" t="s">
        <v>179</v>
      </c>
      <c r="AU1280" s="157" t="s">
        <v>90</v>
      </c>
      <c r="AV1280" s="13" t="s">
        <v>90</v>
      </c>
      <c r="AW1280" s="13" t="s">
        <v>35</v>
      </c>
      <c r="AX1280" s="13" t="s">
        <v>74</v>
      </c>
      <c r="AY1280" s="157" t="s">
        <v>167</v>
      </c>
    </row>
    <row r="1281" spans="2:51" s="14" customFormat="1" ht="11.25">
      <c r="B1281" s="163"/>
      <c r="D1281" s="150" t="s">
        <v>179</v>
      </c>
      <c r="E1281" s="164" t="s">
        <v>19</v>
      </c>
      <c r="F1281" s="165" t="s">
        <v>200</v>
      </c>
      <c r="H1281" s="166">
        <v>2</v>
      </c>
      <c r="I1281" s="167"/>
      <c r="L1281" s="163"/>
      <c r="M1281" s="168"/>
      <c r="T1281" s="169"/>
      <c r="AT1281" s="164" t="s">
        <v>179</v>
      </c>
      <c r="AU1281" s="164" t="s">
        <v>90</v>
      </c>
      <c r="AV1281" s="14" t="s">
        <v>175</v>
      </c>
      <c r="AW1281" s="14" t="s">
        <v>35</v>
      </c>
      <c r="AX1281" s="14" t="s">
        <v>82</v>
      </c>
      <c r="AY1281" s="164" t="s">
        <v>167</v>
      </c>
    </row>
    <row r="1282" spans="2:65" s="1" customFormat="1" ht="24.2" customHeight="1">
      <c r="B1282" s="33"/>
      <c r="C1282" s="132" t="s">
        <v>1541</v>
      </c>
      <c r="D1282" s="132" t="s">
        <v>170</v>
      </c>
      <c r="E1282" s="133" t="s">
        <v>2936</v>
      </c>
      <c r="F1282" s="134" t="s">
        <v>2937</v>
      </c>
      <c r="G1282" s="135" t="s">
        <v>312</v>
      </c>
      <c r="H1282" s="136">
        <v>2</v>
      </c>
      <c r="I1282" s="137"/>
      <c r="J1282" s="138">
        <f>ROUND(I1282*H1282,2)</f>
        <v>0</v>
      </c>
      <c r="K1282" s="134" t="s">
        <v>19</v>
      </c>
      <c r="L1282" s="33"/>
      <c r="M1282" s="139" t="s">
        <v>19</v>
      </c>
      <c r="N1282" s="140" t="s">
        <v>46</v>
      </c>
      <c r="P1282" s="141">
        <f>O1282*H1282</f>
        <v>0</v>
      </c>
      <c r="Q1282" s="141">
        <v>0</v>
      </c>
      <c r="R1282" s="141">
        <f>Q1282*H1282</f>
        <v>0</v>
      </c>
      <c r="S1282" s="141">
        <v>0</v>
      </c>
      <c r="T1282" s="142">
        <f>S1282*H1282</f>
        <v>0</v>
      </c>
      <c r="AR1282" s="143" t="s">
        <v>309</v>
      </c>
      <c r="AT1282" s="143" t="s">
        <v>170</v>
      </c>
      <c r="AU1282" s="143" t="s">
        <v>90</v>
      </c>
      <c r="AY1282" s="18" t="s">
        <v>167</v>
      </c>
      <c r="BE1282" s="144">
        <f>IF(N1282="základní",J1282,0)</f>
        <v>0</v>
      </c>
      <c r="BF1282" s="144">
        <f>IF(N1282="snížená",J1282,0)</f>
        <v>0</v>
      </c>
      <c r="BG1282" s="144">
        <f>IF(N1282="zákl. přenesená",J1282,0)</f>
        <v>0</v>
      </c>
      <c r="BH1282" s="144">
        <f>IF(N1282="sníž. přenesená",J1282,0)</f>
        <v>0</v>
      </c>
      <c r="BI1282" s="144">
        <f>IF(N1282="nulová",J1282,0)</f>
        <v>0</v>
      </c>
      <c r="BJ1282" s="18" t="s">
        <v>90</v>
      </c>
      <c r="BK1282" s="144">
        <f>ROUND(I1282*H1282,2)</f>
        <v>0</v>
      </c>
      <c r="BL1282" s="18" t="s">
        <v>309</v>
      </c>
      <c r="BM1282" s="143" t="s">
        <v>2938</v>
      </c>
    </row>
    <row r="1283" spans="2:51" s="12" customFormat="1" ht="11.25">
      <c r="B1283" s="149"/>
      <c r="D1283" s="150" t="s">
        <v>179</v>
      </c>
      <c r="E1283" s="151" t="s">
        <v>19</v>
      </c>
      <c r="F1283" s="152" t="s">
        <v>1352</v>
      </c>
      <c r="H1283" s="151" t="s">
        <v>19</v>
      </c>
      <c r="I1283" s="153"/>
      <c r="L1283" s="149"/>
      <c r="M1283" s="154"/>
      <c r="T1283" s="155"/>
      <c r="AT1283" s="151" t="s">
        <v>179</v>
      </c>
      <c r="AU1283" s="151" t="s">
        <v>90</v>
      </c>
      <c r="AV1283" s="12" t="s">
        <v>82</v>
      </c>
      <c r="AW1283" s="12" t="s">
        <v>35</v>
      </c>
      <c r="AX1283" s="12" t="s">
        <v>74</v>
      </c>
      <c r="AY1283" s="151" t="s">
        <v>167</v>
      </c>
    </row>
    <row r="1284" spans="2:51" s="13" customFormat="1" ht="11.25">
      <c r="B1284" s="156"/>
      <c r="D1284" s="150" t="s">
        <v>179</v>
      </c>
      <c r="E1284" s="157" t="s">
        <v>19</v>
      </c>
      <c r="F1284" s="158" t="s">
        <v>2939</v>
      </c>
      <c r="H1284" s="159">
        <v>2</v>
      </c>
      <c r="I1284" s="160"/>
      <c r="L1284" s="156"/>
      <c r="M1284" s="161"/>
      <c r="T1284" s="162"/>
      <c r="AT1284" s="157" t="s">
        <v>179</v>
      </c>
      <c r="AU1284" s="157" t="s">
        <v>90</v>
      </c>
      <c r="AV1284" s="13" t="s">
        <v>90</v>
      </c>
      <c r="AW1284" s="13" t="s">
        <v>35</v>
      </c>
      <c r="AX1284" s="13" t="s">
        <v>74</v>
      </c>
      <c r="AY1284" s="157" t="s">
        <v>167</v>
      </c>
    </row>
    <row r="1285" spans="2:51" s="14" customFormat="1" ht="11.25">
      <c r="B1285" s="163"/>
      <c r="D1285" s="150" t="s">
        <v>179</v>
      </c>
      <c r="E1285" s="164" t="s">
        <v>19</v>
      </c>
      <c r="F1285" s="165" t="s">
        <v>200</v>
      </c>
      <c r="H1285" s="166">
        <v>2</v>
      </c>
      <c r="I1285" s="167"/>
      <c r="L1285" s="163"/>
      <c r="M1285" s="168"/>
      <c r="T1285" s="169"/>
      <c r="AT1285" s="164" t="s">
        <v>179</v>
      </c>
      <c r="AU1285" s="164" t="s">
        <v>90</v>
      </c>
      <c r="AV1285" s="14" t="s">
        <v>175</v>
      </c>
      <c r="AW1285" s="14" t="s">
        <v>35</v>
      </c>
      <c r="AX1285" s="14" t="s">
        <v>82</v>
      </c>
      <c r="AY1285" s="164" t="s">
        <v>167</v>
      </c>
    </row>
    <row r="1286" spans="2:65" s="1" customFormat="1" ht="24.2" customHeight="1">
      <c r="B1286" s="33"/>
      <c r="C1286" s="132" t="s">
        <v>1545</v>
      </c>
      <c r="D1286" s="132" t="s">
        <v>170</v>
      </c>
      <c r="E1286" s="133" t="s">
        <v>2940</v>
      </c>
      <c r="F1286" s="134" t="s">
        <v>2941</v>
      </c>
      <c r="G1286" s="135" t="s">
        <v>312</v>
      </c>
      <c r="H1286" s="136">
        <v>1</v>
      </c>
      <c r="I1286" s="137"/>
      <c r="J1286" s="138">
        <f>ROUND(I1286*H1286,2)</f>
        <v>0</v>
      </c>
      <c r="K1286" s="134" t="s">
        <v>19</v>
      </c>
      <c r="L1286" s="33"/>
      <c r="M1286" s="139" t="s">
        <v>19</v>
      </c>
      <c r="N1286" s="140" t="s">
        <v>46</v>
      </c>
      <c r="P1286" s="141">
        <f>O1286*H1286</f>
        <v>0</v>
      </c>
      <c r="Q1286" s="141">
        <v>0</v>
      </c>
      <c r="R1286" s="141">
        <f>Q1286*H1286</f>
        <v>0</v>
      </c>
      <c r="S1286" s="141">
        <v>0</v>
      </c>
      <c r="T1286" s="142">
        <f>S1286*H1286</f>
        <v>0</v>
      </c>
      <c r="AR1286" s="143" t="s">
        <v>309</v>
      </c>
      <c r="AT1286" s="143" t="s">
        <v>170</v>
      </c>
      <c r="AU1286" s="143" t="s">
        <v>90</v>
      </c>
      <c r="AY1286" s="18" t="s">
        <v>167</v>
      </c>
      <c r="BE1286" s="144">
        <f>IF(N1286="základní",J1286,0)</f>
        <v>0</v>
      </c>
      <c r="BF1286" s="144">
        <f>IF(N1286="snížená",J1286,0)</f>
        <v>0</v>
      </c>
      <c r="BG1286" s="144">
        <f>IF(N1286="zákl. přenesená",J1286,0)</f>
        <v>0</v>
      </c>
      <c r="BH1286" s="144">
        <f>IF(N1286="sníž. přenesená",J1286,0)</f>
        <v>0</v>
      </c>
      <c r="BI1286" s="144">
        <f>IF(N1286="nulová",J1286,0)</f>
        <v>0</v>
      </c>
      <c r="BJ1286" s="18" t="s">
        <v>90</v>
      </c>
      <c r="BK1286" s="144">
        <f>ROUND(I1286*H1286,2)</f>
        <v>0</v>
      </c>
      <c r="BL1286" s="18" t="s">
        <v>309</v>
      </c>
      <c r="BM1286" s="143" t="s">
        <v>2942</v>
      </c>
    </row>
    <row r="1287" spans="2:51" s="12" customFormat="1" ht="11.25">
      <c r="B1287" s="149"/>
      <c r="D1287" s="150" t="s">
        <v>179</v>
      </c>
      <c r="E1287" s="151" t="s">
        <v>19</v>
      </c>
      <c r="F1287" s="152" t="s">
        <v>1352</v>
      </c>
      <c r="H1287" s="151" t="s">
        <v>19</v>
      </c>
      <c r="I1287" s="153"/>
      <c r="L1287" s="149"/>
      <c r="M1287" s="154"/>
      <c r="T1287" s="155"/>
      <c r="AT1287" s="151" t="s">
        <v>179</v>
      </c>
      <c r="AU1287" s="151" t="s">
        <v>90</v>
      </c>
      <c r="AV1287" s="12" t="s">
        <v>82</v>
      </c>
      <c r="AW1287" s="12" t="s">
        <v>35</v>
      </c>
      <c r="AX1287" s="12" t="s">
        <v>74</v>
      </c>
      <c r="AY1287" s="151" t="s">
        <v>167</v>
      </c>
    </row>
    <row r="1288" spans="2:51" s="13" customFormat="1" ht="11.25">
      <c r="B1288" s="156"/>
      <c r="D1288" s="150" t="s">
        <v>179</v>
      </c>
      <c r="E1288" s="157" t="s">
        <v>19</v>
      </c>
      <c r="F1288" s="158" t="s">
        <v>2943</v>
      </c>
      <c r="H1288" s="159">
        <v>1</v>
      </c>
      <c r="I1288" s="160"/>
      <c r="L1288" s="156"/>
      <c r="M1288" s="161"/>
      <c r="T1288" s="162"/>
      <c r="AT1288" s="157" t="s">
        <v>179</v>
      </c>
      <c r="AU1288" s="157" t="s">
        <v>90</v>
      </c>
      <c r="AV1288" s="13" t="s">
        <v>90</v>
      </c>
      <c r="AW1288" s="13" t="s">
        <v>35</v>
      </c>
      <c r="AX1288" s="13" t="s">
        <v>74</v>
      </c>
      <c r="AY1288" s="157" t="s">
        <v>167</v>
      </c>
    </row>
    <row r="1289" spans="2:51" s="14" customFormat="1" ht="11.25">
      <c r="B1289" s="163"/>
      <c r="D1289" s="150" t="s">
        <v>179</v>
      </c>
      <c r="E1289" s="164" t="s">
        <v>19</v>
      </c>
      <c r="F1289" s="165" t="s">
        <v>200</v>
      </c>
      <c r="H1289" s="166">
        <v>1</v>
      </c>
      <c r="I1289" s="167"/>
      <c r="L1289" s="163"/>
      <c r="M1289" s="168"/>
      <c r="T1289" s="169"/>
      <c r="AT1289" s="164" t="s">
        <v>179</v>
      </c>
      <c r="AU1289" s="164" t="s">
        <v>90</v>
      </c>
      <c r="AV1289" s="14" t="s">
        <v>175</v>
      </c>
      <c r="AW1289" s="14" t="s">
        <v>35</v>
      </c>
      <c r="AX1289" s="14" t="s">
        <v>82</v>
      </c>
      <c r="AY1289" s="164" t="s">
        <v>167</v>
      </c>
    </row>
    <row r="1290" spans="2:65" s="1" customFormat="1" ht="16.5" customHeight="1">
      <c r="B1290" s="33"/>
      <c r="C1290" s="132" t="s">
        <v>1550</v>
      </c>
      <c r="D1290" s="132" t="s">
        <v>170</v>
      </c>
      <c r="E1290" s="133" t="s">
        <v>2944</v>
      </c>
      <c r="F1290" s="134" t="s">
        <v>2945</v>
      </c>
      <c r="G1290" s="135" t="s">
        <v>312</v>
      </c>
      <c r="H1290" s="136">
        <v>2</v>
      </c>
      <c r="I1290" s="137"/>
      <c r="J1290" s="138">
        <f>ROUND(I1290*H1290,2)</f>
        <v>0</v>
      </c>
      <c r="K1290" s="134" t="s">
        <v>19</v>
      </c>
      <c r="L1290" s="33"/>
      <c r="M1290" s="139" t="s">
        <v>19</v>
      </c>
      <c r="N1290" s="140" t="s">
        <v>46</v>
      </c>
      <c r="P1290" s="141">
        <f>O1290*H1290</f>
        <v>0</v>
      </c>
      <c r="Q1290" s="141">
        <v>0</v>
      </c>
      <c r="R1290" s="141">
        <f>Q1290*H1290</f>
        <v>0</v>
      </c>
      <c r="S1290" s="141">
        <v>0</v>
      </c>
      <c r="T1290" s="142">
        <f>S1290*H1290</f>
        <v>0</v>
      </c>
      <c r="AR1290" s="143" t="s">
        <v>309</v>
      </c>
      <c r="AT1290" s="143" t="s">
        <v>170</v>
      </c>
      <c r="AU1290" s="143" t="s">
        <v>90</v>
      </c>
      <c r="AY1290" s="18" t="s">
        <v>167</v>
      </c>
      <c r="BE1290" s="144">
        <f>IF(N1290="základní",J1290,0)</f>
        <v>0</v>
      </c>
      <c r="BF1290" s="144">
        <f>IF(N1290="snížená",J1290,0)</f>
        <v>0</v>
      </c>
      <c r="BG1290" s="144">
        <f>IF(N1290="zákl. přenesená",J1290,0)</f>
        <v>0</v>
      </c>
      <c r="BH1290" s="144">
        <f>IF(N1290="sníž. přenesená",J1290,0)</f>
        <v>0</v>
      </c>
      <c r="BI1290" s="144">
        <f>IF(N1290="nulová",J1290,0)</f>
        <v>0</v>
      </c>
      <c r="BJ1290" s="18" t="s">
        <v>90</v>
      </c>
      <c r="BK1290" s="144">
        <f>ROUND(I1290*H1290,2)</f>
        <v>0</v>
      </c>
      <c r="BL1290" s="18" t="s">
        <v>309</v>
      </c>
      <c r="BM1290" s="143" t="s">
        <v>2946</v>
      </c>
    </row>
    <row r="1291" spans="2:51" s="12" customFormat="1" ht="11.25">
      <c r="B1291" s="149"/>
      <c r="D1291" s="150" t="s">
        <v>179</v>
      </c>
      <c r="E1291" s="151" t="s">
        <v>19</v>
      </c>
      <c r="F1291" s="152" t="s">
        <v>1400</v>
      </c>
      <c r="H1291" s="151" t="s">
        <v>19</v>
      </c>
      <c r="I1291" s="153"/>
      <c r="L1291" s="149"/>
      <c r="M1291" s="154"/>
      <c r="T1291" s="155"/>
      <c r="AT1291" s="151" t="s">
        <v>179</v>
      </c>
      <c r="AU1291" s="151" t="s">
        <v>90</v>
      </c>
      <c r="AV1291" s="12" t="s">
        <v>82</v>
      </c>
      <c r="AW1291" s="12" t="s">
        <v>35</v>
      </c>
      <c r="AX1291" s="12" t="s">
        <v>74</v>
      </c>
      <c r="AY1291" s="151" t="s">
        <v>167</v>
      </c>
    </row>
    <row r="1292" spans="2:51" s="13" customFormat="1" ht="11.25">
      <c r="B1292" s="156"/>
      <c r="D1292" s="150" t="s">
        <v>179</v>
      </c>
      <c r="E1292" s="157" t="s">
        <v>19</v>
      </c>
      <c r="F1292" s="158" t="s">
        <v>2947</v>
      </c>
      <c r="H1292" s="159">
        <v>2</v>
      </c>
      <c r="I1292" s="160"/>
      <c r="L1292" s="156"/>
      <c r="M1292" s="161"/>
      <c r="T1292" s="162"/>
      <c r="AT1292" s="157" t="s">
        <v>179</v>
      </c>
      <c r="AU1292" s="157" t="s">
        <v>90</v>
      </c>
      <c r="AV1292" s="13" t="s">
        <v>90</v>
      </c>
      <c r="AW1292" s="13" t="s">
        <v>35</v>
      </c>
      <c r="AX1292" s="13" t="s">
        <v>74</v>
      </c>
      <c r="AY1292" s="157" t="s">
        <v>167</v>
      </c>
    </row>
    <row r="1293" spans="2:51" s="14" customFormat="1" ht="11.25">
      <c r="B1293" s="163"/>
      <c r="D1293" s="150" t="s">
        <v>179</v>
      </c>
      <c r="E1293" s="164" t="s">
        <v>19</v>
      </c>
      <c r="F1293" s="165" t="s">
        <v>200</v>
      </c>
      <c r="H1293" s="166">
        <v>2</v>
      </c>
      <c r="I1293" s="167"/>
      <c r="L1293" s="163"/>
      <c r="M1293" s="168"/>
      <c r="T1293" s="169"/>
      <c r="AT1293" s="164" t="s">
        <v>179</v>
      </c>
      <c r="AU1293" s="164" t="s">
        <v>90</v>
      </c>
      <c r="AV1293" s="14" t="s">
        <v>175</v>
      </c>
      <c r="AW1293" s="14" t="s">
        <v>35</v>
      </c>
      <c r="AX1293" s="14" t="s">
        <v>82</v>
      </c>
      <c r="AY1293" s="164" t="s">
        <v>167</v>
      </c>
    </row>
    <row r="1294" spans="2:65" s="1" customFormat="1" ht="37.9" customHeight="1">
      <c r="B1294" s="33"/>
      <c r="C1294" s="132" t="s">
        <v>1557</v>
      </c>
      <c r="D1294" s="132" t="s">
        <v>170</v>
      </c>
      <c r="E1294" s="133" t="s">
        <v>2948</v>
      </c>
      <c r="F1294" s="134" t="s">
        <v>2949</v>
      </c>
      <c r="G1294" s="135" t="s">
        <v>382</v>
      </c>
      <c r="H1294" s="136">
        <v>1</v>
      </c>
      <c r="I1294" s="137"/>
      <c r="J1294" s="138">
        <f>ROUND(I1294*H1294,2)</f>
        <v>0</v>
      </c>
      <c r="K1294" s="134" t="s">
        <v>19</v>
      </c>
      <c r="L1294" s="33"/>
      <c r="M1294" s="139" t="s">
        <v>19</v>
      </c>
      <c r="N1294" s="140" t="s">
        <v>46</v>
      </c>
      <c r="P1294" s="141">
        <f>O1294*H1294</f>
        <v>0</v>
      </c>
      <c r="Q1294" s="141">
        <v>0</v>
      </c>
      <c r="R1294" s="141">
        <f>Q1294*H1294</f>
        <v>0</v>
      </c>
      <c r="S1294" s="141">
        <v>0</v>
      </c>
      <c r="T1294" s="142">
        <f>S1294*H1294</f>
        <v>0</v>
      </c>
      <c r="AR1294" s="143" t="s">
        <v>309</v>
      </c>
      <c r="AT1294" s="143" t="s">
        <v>170</v>
      </c>
      <c r="AU1294" s="143" t="s">
        <v>90</v>
      </c>
      <c r="AY1294" s="18" t="s">
        <v>167</v>
      </c>
      <c r="BE1294" s="144">
        <f>IF(N1294="základní",J1294,0)</f>
        <v>0</v>
      </c>
      <c r="BF1294" s="144">
        <f>IF(N1294="snížená",J1294,0)</f>
        <v>0</v>
      </c>
      <c r="BG1294" s="144">
        <f>IF(N1294="zákl. přenesená",J1294,0)</f>
        <v>0</v>
      </c>
      <c r="BH1294" s="144">
        <f>IF(N1294="sníž. přenesená",J1294,0)</f>
        <v>0</v>
      </c>
      <c r="BI1294" s="144">
        <f>IF(N1294="nulová",J1294,0)</f>
        <v>0</v>
      </c>
      <c r="BJ1294" s="18" t="s">
        <v>90</v>
      </c>
      <c r="BK1294" s="144">
        <f>ROUND(I1294*H1294,2)</f>
        <v>0</v>
      </c>
      <c r="BL1294" s="18" t="s">
        <v>309</v>
      </c>
      <c r="BM1294" s="143" t="s">
        <v>2950</v>
      </c>
    </row>
    <row r="1295" spans="2:51" s="12" customFormat="1" ht="11.25">
      <c r="B1295" s="149"/>
      <c r="D1295" s="150" t="s">
        <v>179</v>
      </c>
      <c r="E1295" s="151" t="s">
        <v>19</v>
      </c>
      <c r="F1295" s="152" t="s">
        <v>1400</v>
      </c>
      <c r="H1295" s="151" t="s">
        <v>19</v>
      </c>
      <c r="I1295" s="153"/>
      <c r="L1295" s="149"/>
      <c r="M1295" s="154"/>
      <c r="T1295" s="155"/>
      <c r="AT1295" s="151" t="s">
        <v>179</v>
      </c>
      <c r="AU1295" s="151" t="s">
        <v>90</v>
      </c>
      <c r="AV1295" s="12" t="s">
        <v>82</v>
      </c>
      <c r="AW1295" s="12" t="s">
        <v>35</v>
      </c>
      <c r="AX1295" s="12" t="s">
        <v>74</v>
      </c>
      <c r="AY1295" s="151" t="s">
        <v>167</v>
      </c>
    </row>
    <row r="1296" spans="2:51" s="13" customFormat="1" ht="11.25">
      <c r="B1296" s="156"/>
      <c r="D1296" s="150" t="s">
        <v>179</v>
      </c>
      <c r="E1296" s="157" t="s">
        <v>19</v>
      </c>
      <c r="F1296" s="158" t="s">
        <v>2951</v>
      </c>
      <c r="H1296" s="159">
        <v>1</v>
      </c>
      <c r="I1296" s="160"/>
      <c r="L1296" s="156"/>
      <c r="M1296" s="161"/>
      <c r="T1296" s="162"/>
      <c r="AT1296" s="157" t="s">
        <v>179</v>
      </c>
      <c r="AU1296" s="157" t="s">
        <v>90</v>
      </c>
      <c r="AV1296" s="13" t="s">
        <v>90</v>
      </c>
      <c r="AW1296" s="13" t="s">
        <v>35</v>
      </c>
      <c r="AX1296" s="13" t="s">
        <v>74</v>
      </c>
      <c r="AY1296" s="157" t="s">
        <v>167</v>
      </c>
    </row>
    <row r="1297" spans="2:51" s="14" customFormat="1" ht="11.25">
      <c r="B1297" s="163"/>
      <c r="D1297" s="150" t="s">
        <v>179</v>
      </c>
      <c r="E1297" s="164" t="s">
        <v>19</v>
      </c>
      <c r="F1297" s="165" t="s">
        <v>200</v>
      </c>
      <c r="H1297" s="166">
        <v>1</v>
      </c>
      <c r="I1297" s="167"/>
      <c r="L1297" s="163"/>
      <c r="M1297" s="168"/>
      <c r="T1297" s="169"/>
      <c r="AT1297" s="164" t="s">
        <v>179</v>
      </c>
      <c r="AU1297" s="164" t="s">
        <v>90</v>
      </c>
      <c r="AV1297" s="14" t="s">
        <v>175</v>
      </c>
      <c r="AW1297" s="14" t="s">
        <v>35</v>
      </c>
      <c r="AX1297" s="14" t="s">
        <v>82</v>
      </c>
      <c r="AY1297" s="164" t="s">
        <v>167</v>
      </c>
    </row>
    <row r="1298" spans="2:65" s="1" customFormat="1" ht="33" customHeight="1">
      <c r="B1298" s="33"/>
      <c r="C1298" s="132" t="s">
        <v>1562</v>
      </c>
      <c r="D1298" s="132" t="s">
        <v>170</v>
      </c>
      <c r="E1298" s="133" t="s">
        <v>2952</v>
      </c>
      <c r="F1298" s="134" t="s">
        <v>2953</v>
      </c>
      <c r="G1298" s="135" t="s">
        <v>312</v>
      </c>
      <c r="H1298" s="136">
        <v>2</v>
      </c>
      <c r="I1298" s="137"/>
      <c r="J1298" s="138">
        <f>ROUND(I1298*H1298,2)</f>
        <v>0</v>
      </c>
      <c r="K1298" s="134" t="s">
        <v>19</v>
      </c>
      <c r="L1298" s="33"/>
      <c r="M1298" s="139" t="s">
        <v>19</v>
      </c>
      <c r="N1298" s="140" t="s">
        <v>46</v>
      </c>
      <c r="P1298" s="141">
        <f>O1298*H1298</f>
        <v>0</v>
      </c>
      <c r="Q1298" s="141">
        <v>0</v>
      </c>
      <c r="R1298" s="141">
        <f>Q1298*H1298</f>
        <v>0</v>
      </c>
      <c r="S1298" s="141">
        <v>0</v>
      </c>
      <c r="T1298" s="142">
        <f>S1298*H1298</f>
        <v>0</v>
      </c>
      <c r="AR1298" s="143" t="s">
        <v>309</v>
      </c>
      <c r="AT1298" s="143" t="s">
        <v>170</v>
      </c>
      <c r="AU1298" s="143" t="s">
        <v>90</v>
      </c>
      <c r="AY1298" s="18" t="s">
        <v>167</v>
      </c>
      <c r="BE1298" s="144">
        <f>IF(N1298="základní",J1298,0)</f>
        <v>0</v>
      </c>
      <c r="BF1298" s="144">
        <f>IF(N1298="snížená",J1298,0)</f>
        <v>0</v>
      </c>
      <c r="BG1298" s="144">
        <f>IF(N1298="zákl. přenesená",J1298,0)</f>
        <v>0</v>
      </c>
      <c r="BH1298" s="144">
        <f>IF(N1298="sníž. přenesená",J1298,0)</f>
        <v>0</v>
      </c>
      <c r="BI1298" s="144">
        <f>IF(N1298="nulová",J1298,0)</f>
        <v>0</v>
      </c>
      <c r="BJ1298" s="18" t="s">
        <v>90</v>
      </c>
      <c r="BK1298" s="144">
        <f>ROUND(I1298*H1298,2)</f>
        <v>0</v>
      </c>
      <c r="BL1298" s="18" t="s">
        <v>309</v>
      </c>
      <c r="BM1298" s="143" t="s">
        <v>2954</v>
      </c>
    </row>
    <row r="1299" spans="2:51" s="12" customFormat="1" ht="11.25">
      <c r="B1299" s="149"/>
      <c r="D1299" s="150" t="s">
        <v>179</v>
      </c>
      <c r="E1299" s="151" t="s">
        <v>19</v>
      </c>
      <c r="F1299" s="152" t="s">
        <v>2955</v>
      </c>
      <c r="H1299" s="151" t="s">
        <v>19</v>
      </c>
      <c r="I1299" s="153"/>
      <c r="L1299" s="149"/>
      <c r="M1299" s="154"/>
      <c r="T1299" s="155"/>
      <c r="AT1299" s="151" t="s">
        <v>179</v>
      </c>
      <c r="AU1299" s="151" t="s">
        <v>90</v>
      </c>
      <c r="AV1299" s="12" t="s">
        <v>82</v>
      </c>
      <c r="AW1299" s="12" t="s">
        <v>35</v>
      </c>
      <c r="AX1299" s="12" t="s">
        <v>74</v>
      </c>
      <c r="AY1299" s="151" t="s">
        <v>167</v>
      </c>
    </row>
    <row r="1300" spans="2:51" s="13" customFormat="1" ht="11.25">
      <c r="B1300" s="156"/>
      <c r="D1300" s="150" t="s">
        <v>179</v>
      </c>
      <c r="E1300" s="157" t="s">
        <v>19</v>
      </c>
      <c r="F1300" s="158" t="s">
        <v>2956</v>
      </c>
      <c r="H1300" s="159">
        <v>2</v>
      </c>
      <c r="I1300" s="160"/>
      <c r="L1300" s="156"/>
      <c r="M1300" s="161"/>
      <c r="T1300" s="162"/>
      <c r="AT1300" s="157" t="s">
        <v>179</v>
      </c>
      <c r="AU1300" s="157" t="s">
        <v>90</v>
      </c>
      <c r="AV1300" s="13" t="s">
        <v>90</v>
      </c>
      <c r="AW1300" s="13" t="s">
        <v>35</v>
      </c>
      <c r="AX1300" s="13" t="s">
        <v>74</v>
      </c>
      <c r="AY1300" s="157" t="s">
        <v>167</v>
      </c>
    </row>
    <row r="1301" spans="2:51" s="14" customFormat="1" ht="11.25">
      <c r="B1301" s="163"/>
      <c r="D1301" s="150" t="s">
        <v>179</v>
      </c>
      <c r="E1301" s="164" t="s">
        <v>19</v>
      </c>
      <c r="F1301" s="165" t="s">
        <v>200</v>
      </c>
      <c r="H1301" s="166">
        <v>2</v>
      </c>
      <c r="I1301" s="167"/>
      <c r="L1301" s="163"/>
      <c r="M1301" s="168"/>
      <c r="T1301" s="169"/>
      <c r="AT1301" s="164" t="s">
        <v>179</v>
      </c>
      <c r="AU1301" s="164" t="s">
        <v>90</v>
      </c>
      <c r="AV1301" s="14" t="s">
        <v>175</v>
      </c>
      <c r="AW1301" s="14" t="s">
        <v>35</v>
      </c>
      <c r="AX1301" s="14" t="s">
        <v>82</v>
      </c>
      <c r="AY1301" s="164" t="s">
        <v>167</v>
      </c>
    </row>
    <row r="1302" spans="2:65" s="1" customFormat="1" ht="33" customHeight="1">
      <c r="B1302" s="33"/>
      <c r="C1302" s="132" t="s">
        <v>1567</v>
      </c>
      <c r="D1302" s="132" t="s">
        <v>170</v>
      </c>
      <c r="E1302" s="133" t="s">
        <v>2957</v>
      </c>
      <c r="F1302" s="134" t="s">
        <v>2958</v>
      </c>
      <c r="G1302" s="135" t="s">
        <v>312</v>
      </c>
      <c r="H1302" s="136">
        <v>2</v>
      </c>
      <c r="I1302" s="137"/>
      <c r="J1302" s="138">
        <f>ROUND(I1302*H1302,2)</f>
        <v>0</v>
      </c>
      <c r="K1302" s="134" t="s">
        <v>19</v>
      </c>
      <c r="L1302" s="33"/>
      <c r="M1302" s="139" t="s">
        <v>19</v>
      </c>
      <c r="N1302" s="140" t="s">
        <v>46</v>
      </c>
      <c r="P1302" s="141">
        <f>O1302*H1302</f>
        <v>0</v>
      </c>
      <c r="Q1302" s="141">
        <v>0</v>
      </c>
      <c r="R1302" s="141">
        <f>Q1302*H1302</f>
        <v>0</v>
      </c>
      <c r="S1302" s="141">
        <v>0</v>
      </c>
      <c r="T1302" s="142">
        <f>S1302*H1302</f>
        <v>0</v>
      </c>
      <c r="AR1302" s="143" t="s">
        <v>309</v>
      </c>
      <c r="AT1302" s="143" t="s">
        <v>170</v>
      </c>
      <c r="AU1302" s="143" t="s">
        <v>90</v>
      </c>
      <c r="AY1302" s="18" t="s">
        <v>167</v>
      </c>
      <c r="BE1302" s="144">
        <f>IF(N1302="základní",J1302,0)</f>
        <v>0</v>
      </c>
      <c r="BF1302" s="144">
        <f>IF(N1302="snížená",J1302,0)</f>
        <v>0</v>
      </c>
      <c r="BG1302" s="144">
        <f>IF(N1302="zákl. přenesená",J1302,0)</f>
        <v>0</v>
      </c>
      <c r="BH1302" s="144">
        <f>IF(N1302="sníž. přenesená",J1302,0)</f>
        <v>0</v>
      </c>
      <c r="BI1302" s="144">
        <f>IF(N1302="nulová",J1302,0)</f>
        <v>0</v>
      </c>
      <c r="BJ1302" s="18" t="s">
        <v>90</v>
      </c>
      <c r="BK1302" s="144">
        <f>ROUND(I1302*H1302,2)</f>
        <v>0</v>
      </c>
      <c r="BL1302" s="18" t="s">
        <v>309</v>
      </c>
      <c r="BM1302" s="143" t="s">
        <v>2959</v>
      </c>
    </row>
    <row r="1303" spans="2:51" s="12" customFormat="1" ht="11.25">
      <c r="B1303" s="149"/>
      <c r="D1303" s="150" t="s">
        <v>179</v>
      </c>
      <c r="E1303" s="151" t="s">
        <v>19</v>
      </c>
      <c r="F1303" s="152" t="s">
        <v>2955</v>
      </c>
      <c r="H1303" s="151" t="s">
        <v>19</v>
      </c>
      <c r="I1303" s="153"/>
      <c r="L1303" s="149"/>
      <c r="M1303" s="154"/>
      <c r="T1303" s="155"/>
      <c r="AT1303" s="151" t="s">
        <v>179</v>
      </c>
      <c r="AU1303" s="151" t="s">
        <v>90</v>
      </c>
      <c r="AV1303" s="12" t="s">
        <v>82</v>
      </c>
      <c r="AW1303" s="12" t="s">
        <v>35</v>
      </c>
      <c r="AX1303" s="12" t="s">
        <v>74</v>
      </c>
      <c r="AY1303" s="151" t="s">
        <v>167</v>
      </c>
    </row>
    <row r="1304" spans="2:51" s="13" customFormat="1" ht="11.25">
      <c r="B1304" s="156"/>
      <c r="D1304" s="150" t="s">
        <v>179</v>
      </c>
      <c r="E1304" s="157" t="s">
        <v>19</v>
      </c>
      <c r="F1304" s="158" t="s">
        <v>2960</v>
      </c>
      <c r="H1304" s="159">
        <v>2</v>
      </c>
      <c r="I1304" s="160"/>
      <c r="L1304" s="156"/>
      <c r="M1304" s="161"/>
      <c r="T1304" s="162"/>
      <c r="AT1304" s="157" t="s">
        <v>179</v>
      </c>
      <c r="AU1304" s="157" t="s">
        <v>90</v>
      </c>
      <c r="AV1304" s="13" t="s">
        <v>90</v>
      </c>
      <c r="AW1304" s="13" t="s">
        <v>35</v>
      </c>
      <c r="AX1304" s="13" t="s">
        <v>74</v>
      </c>
      <c r="AY1304" s="157" t="s">
        <v>167</v>
      </c>
    </row>
    <row r="1305" spans="2:51" s="14" customFormat="1" ht="11.25">
      <c r="B1305" s="163"/>
      <c r="D1305" s="150" t="s">
        <v>179</v>
      </c>
      <c r="E1305" s="164" t="s">
        <v>19</v>
      </c>
      <c r="F1305" s="165" t="s">
        <v>200</v>
      </c>
      <c r="H1305" s="166">
        <v>2</v>
      </c>
      <c r="I1305" s="167"/>
      <c r="L1305" s="163"/>
      <c r="M1305" s="168"/>
      <c r="T1305" s="169"/>
      <c r="AT1305" s="164" t="s">
        <v>179</v>
      </c>
      <c r="AU1305" s="164" t="s">
        <v>90</v>
      </c>
      <c r="AV1305" s="14" t="s">
        <v>175</v>
      </c>
      <c r="AW1305" s="14" t="s">
        <v>35</v>
      </c>
      <c r="AX1305" s="14" t="s">
        <v>82</v>
      </c>
      <c r="AY1305" s="164" t="s">
        <v>167</v>
      </c>
    </row>
    <row r="1306" spans="2:65" s="1" customFormat="1" ht="21.75" customHeight="1">
      <c r="B1306" s="33"/>
      <c r="C1306" s="132" t="s">
        <v>1596</v>
      </c>
      <c r="D1306" s="132" t="s">
        <v>170</v>
      </c>
      <c r="E1306" s="133" t="s">
        <v>2961</v>
      </c>
      <c r="F1306" s="134" t="s">
        <v>2962</v>
      </c>
      <c r="G1306" s="135" t="s">
        <v>382</v>
      </c>
      <c r="H1306" s="136">
        <v>2</v>
      </c>
      <c r="I1306" s="137"/>
      <c r="J1306" s="138">
        <f>ROUND(I1306*H1306,2)</f>
        <v>0</v>
      </c>
      <c r="K1306" s="134" t="s">
        <v>19</v>
      </c>
      <c r="L1306" s="33"/>
      <c r="M1306" s="139" t="s">
        <v>19</v>
      </c>
      <c r="N1306" s="140" t="s">
        <v>46</v>
      </c>
      <c r="P1306" s="141">
        <f>O1306*H1306</f>
        <v>0</v>
      </c>
      <c r="Q1306" s="141">
        <v>0</v>
      </c>
      <c r="R1306" s="141">
        <f>Q1306*H1306</f>
        <v>0</v>
      </c>
      <c r="S1306" s="141">
        <v>0</v>
      </c>
      <c r="T1306" s="142">
        <f>S1306*H1306</f>
        <v>0</v>
      </c>
      <c r="AR1306" s="143" t="s">
        <v>309</v>
      </c>
      <c r="AT1306" s="143" t="s">
        <v>170</v>
      </c>
      <c r="AU1306" s="143" t="s">
        <v>90</v>
      </c>
      <c r="AY1306" s="18" t="s">
        <v>167</v>
      </c>
      <c r="BE1306" s="144">
        <f>IF(N1306="základní",J1306,0)</f>
        <v>0</v>
      </c>
      <c r="BF1306" s="144">
        <f>IF(N1306="snížená",J1306,0)</f>
        <v>0</v>
      </c>
      <c r="BG1306" s="144">
        <f>IF(N1306="zákl. přenesená",J1306,0)</f>
        <v>0</v>
      </c>
      <c r="BH1306" s="144">
        <f>IF(N1306="sníž. přenesená",J1306,0)</f>
        <v>0</v>
      </c>
      <c r="BI1306" s="144">
        <f>IF(N1306="nulová",J1306,0)</f>
        <v>0</v>
      </c>
      <c r="BJ1306" s="18" t="s">
        <v>90</v>
      </c>
      <c r="BK1306" s="144">
        <f>ROUND(I1306*H1306,2)</f>
        <v>0</v>
      </c>
      <c r="BL1306" s="18" t="s">
        <v>309</v>
      </c>
      <c r="BM1306" s="143" t="s">
        <v>2963</v>
      </c>
    </row>
    <row r="1307" spans="2:51" s="12" customFormat="1" ht="11.25">
      <c r="B1307" s="149"/>
      <c r="D1307" s="150" t="s">
        <v>179</v>
      </c>
      <c r="E1307" s="151" t="s">
        <v>19</v>
      </c>
      <c r="F1307" s="152" t="s">
        <v>1437</v>
      </c>
      <c r="H1307" s="151" t="s">
        <v>19</v>
      </c>
      <c r="I1307" s="153"/>
      <c r="L1307" s="149"/>
      <c r="M1307" s="154"/>
      <c r="T1307" s="155"/>
      <c r="AT1307" s="151" t="s">
        <v>179</v>
      </c>
      <c r="AU1307" s="151" t="s">
        <v>90</v>
      </c>
      <c r="AV1307" s="12" t="s">
        <v>82</v>
      </c>
      <c r="AW1307" s="12" t="s">
        <v>35</v>
      </c>
      <c r="AX1307" s="12" t="s">
        <v>74</v>
      </c>
      <c r="AY1307" s="151" t="s">
        <v>167</v>
      </c>
    </row>
    <row r="1308" spans="2:51" s="12" customFormat="1" ht="11.25">
      <c r="B1308" s="149"/>
      <c r="D1308" s="150" t="s">
        <v>179</v>
      </c>
      <c r="E1308" s="151" t="s">
        <v>19</v>
      </c>
      <c r="F1308" s="152" t="s">
        <v>1425</v>
      </c>
      <c r="H1308" s="151" t="s">
        <v>19</v>
      </c>
      <c r="I1308" s="153"/>
      <c r="L1308" s="149"/>
      <c r="M1308" s="154"/>
      <c r="T1308" s="155"/>
      <c r="AT1308" s="151" t="s">
        <v>179</v>
      </c>
      <c r="AU1308" s="151" t="s">
        <v>90</v>
      </c>
      <c r="AV1308" s="12" t="s">
        <v>82</v>
      </c>
      <c r="AW1308" s="12" t="s">
        <v>35</v>
      </c>
      <c r="AX1308" s="12" t="s">
        <v>74</v>
      </c>
      <c r="AY1308" s="151" t="s">
        <v>167</v>
      </c>
    </row>
    <row r="1309" spans="2:51" s="12" customFormat="1" ht="11.25">
      <c r="B1309" s="149"/>
      <c r="D1309" s="150" t="s">
        <v>179</v>
      </c>
      <c r="E1309" s="151" t="s">
        <v>19</v>
      </c>
      <c r="F1309" s="152" t="s">
        <v>2964</v>
      </c>
      <c r="H1309" s="151" t="s">
        <v>19</v>
      </c>
      <c r="I1309" s="153"/>
      <c r="L1309" s="149"/>
      <c r="M1309" s="154"/>
      <c r="T1309" s="155"/>
      <c r="AT1309" s="151" t="s">
        <v>179</v>
      </c>
      <c r="AU1309" s="151" t="s">
        <v>90</v>
      </c>
      <c r="AV1309" s="12" t="s">
        <v>82</v>
      </c>
      <c r="AW1309" s="12" t="s">
        <v>35</v>
      </c>
      <c r="AX1309" s="12" t="s">
        <v>74</v>
      </c>
      <c r="AY1309" s="151" t="s">
        <v>167</v>
      </c>
    </row>
    <row r="1310" spans="2:51" s="12" customFormat="1" ht="11.25">
      <c r="B1310" s="149"/>
      <c r="D1310" s="150" t="s">
        <v>179</v>
      </c>
      <c r="E1310" s="151" t="s">
        <v>19</v>
      </c>
      <c r="F1310" s="152" t="s">
        <v>2965</v>
      </c>
      <c r="H1310" s="151" t="s">
        <v>19</v>
      </c>
      <c r="I1310" s="153"/>
      <c r="L1310" s="149"/>
      <c r="M1310" s="154"/>
      <c r="T1310" s="155"/>
      <c r="AT1310" s="151" t="s">
        <v>179</v>
      </c>
      <c r="AU1310" s="151" t="s">
        <v>90</v>
      </c>
      <c r="AV1310" s="12" t="s">
        <v>82</v>
      </c>
      <c r="AW1310" s="12" t="s">
        <v>35</v>
      </c>
      <c r="AX1310" s="12" t="s">
        <v>74</v>
      </c>
      <c r="AY1310" s="151" t="s">
        <v>167</v>
      </c>
    </row>
    <row r="1311" spans="2:51" s="12" customFormat="1" ht="11.25">
      <c r="B1311" s="149"/>
      <c r="D1311" s="150" t="s">
        <v>179</v>
      </c>
      <c r="E1311" s="151" t="s">
        <v>19</v>
      </c>
      <c r="F1311" s="152" t="s">
        <v>2966</v>
      </c>
      <c r="H1311" s="151" t="s">
        <v>19</v>
      </c>
      <c r="I1311" s="153"/>
      <c r="L1311" s="149"/>
      <c r="M1311" s="154"/>
      <c r="T1311" s="155"/>
      <c r="AT1311" s="151" t="s">
        <v>179</v>
      </c>
      <c r="AU1311" s="151" t="s">
        <v>90</v>
      </c>
      <c r="AV1311" s="12" t="s">
        <v>82</v>
      </c>
      <c r="AW1311" s="12" t="s">
        <v>35</v>
      </c>
      <c r="AX1311" s="12" t="s">
        <v>74</v>
      </c>
      <c r="AY1311" s="151" t="s">
        <v>167</v>
      </c>
    </row>
    <row r="1312" spans="2:51" s="12" customFormat="1" ht="11.25">
      <c r="B1312" s="149"/>
      <c r="D1312" s="150" t="s">
        <v>179</v>
      </c>
      <c r="E1312" s="151" t="s">
        <v>19</v>
      </c>
      <c r="F1312" s="152" t="s">
        <v>1430</v>
      </c>
      <c r="H1312" s="151" t="s">
        <v>19</v>
      </c>
      <c r="I1312" s="153"/>
      <c r="L1312" s="149"/>
      <c r="M1312" s="154"/>
      <c r="T1312" s="155"/>
      <c r="AT1312" s="151" t="s">
        <v>179</v>
      </c>
      <c r="AU1312" s="151" t="s">
        <v>90</v>
      </c>
      <c r="AV1312" s="12" t="s">
        <v>82</v>
      </c>
      <c r="AW1312" s="12" t="s">
        <v>35</v>
      </c>
      <c r="AX1312" s="12" t="s">
        <v>74</v>
      </c>
      <c r="AY1312" s="151" t="s">
        <v>167</v>
      </c>
    </row>
    <row r="1313" spans="2:51" s="12" customFormat="1" ht="11.25">
      <c r="B1313" s="149"/>
      <c r="D1313" s="150" t="s">
        <v>179</v>
      </c>
      <c r="E1313" s="151" t="s">
        <v>19</v>
      </c>
      <c r="F1313" s="152" t="s">
        <v>2967</v>
      </c>
      <c r="H1313" s="151" t="s">
        <v>19</v>
      </c>
      <c r="I1313" s="153"/>
      <c r="L1313" s="149"/>
      <c r="M1313" s="154"/>
      <c r="T1313" s="155"/>
      <c r="AT1313" s="151" t="s">
        <v>179</v>
      </c>
      <c r="AU1313" s="151" t="s">
        <v>90</v>
      </c>
      <c r="AV1313" s="12" t="s">
        <v>82</v>
      </c>
      <c r="AW1313" s="12" t="s">
        <v>35</v>
      </c>
      <c r="AX1313" s="12" t="s">
        <v>74</v>
      </c>
      <c r="AY1313" s="151" t="s">
        <v>167</v>
      </c>
    </row>
    <row r="1314" spans="2:51" s="13" customFormat="1" ht="11.25">
      <c r="B1314" s="156"/>
      <c r="D1314" s="150" t="s">
        <v>179</v>
      </c>
      <c r="E1314" s="157" t="s">
        <v>19</v>
      </c>
      <c r="F1314" s="158" t="s">
        <v>2968</v>
      </c>
      <c r="H1314" s="159">
        <v>2</v>
      </c>
      <c r="I1314" s="160"/>
      <c r="L1314" s="156"/>
      <c r="M1314" s="161"/>
      <c r="T1314" s="162"/>
      <c r="AT1314" s="157" t="s">
        <v>179</v>
      </c>
      <c r="AU1314" s="157" t="s">
        <v>90</v>
      </c>
      <c r="AV1314" s="13" t="s">
        <v>90</v>
      </c>
      <c r="AW1314" s="13" t="s">
        <v>35</v>
      </c>
      <c r="AX1314" s="13" t="s">
        <v>74</v>
      </c>
      <c r="AY1314" s="157" t="s">
        <v>167</v>
      </c>
    </row>
    <row r="1315" spans="2:51" s="14" customFormat="1" ht="11.25">
      <c r="B1315" s="163"/>
      <c r="D1315" s="150" t="s">
        <v>179</v>
      </c>
      <c r="E1315" s="164" t="s">
        <v>19</v>
      </c>
      <c r="F1315" s="165" t="s">
        <v>200</v>
      </c>
      <c r="H1315" s="166">
        <v>2</v>
      </c>
      <c r="I1315" s="167"/>
      <c r="L1315" s="163"/>
      <c r="M1315" s="168"/>
      <c r="T1315" s="169"/>
      <c r="AT1315" s="164" t="s">
        <v>179</v>
      </c>
      <c r="AU1315" s="164" t="s">
        <v>90</v>
      </c>
      <c r="AV1315" s="14" t="s">
        <v>175</v>
      </c>
      <c r="AW1315" s="14" t="s">
        <v>35</v>
      </c>
      <c r="AX1315" s="14" t="s">
        <v>82</v>
      </c>
      <c r="AY1315" s="164" t="s">
        <v>167</v>
      </c>
    </row>
    <row r="1316" spans="2:65" s="1" customFormat="1" ht="24.2" customHeight="1">
      <c r="B1316" s="33"/>
      <c r="C1316" s="132" t="s">
        <v>1601</v>
      </c>
      <c r="D1316" s="132" t="s">
        <v>170</v>
      </c>
      <c r="E1316" s="133" t="s">
        <v>2969</v>
      </c>
      <c r="F1316" s="134" t="s">
        <v>2970</v>
      </c>
      <c r="G1316" s="135" t="s">
        <v>368</v>
      </c>
      <c r="H1316" s="136">
        <v>56</v>
      </c>
      <c r="I1316" s="137"/>
      <c r="J1316" s="138">
        <f>ROUND(I1316*H1316,2)</f>
        <v>0</v>
      </c>
      <c r="K1316" s="134" t="s">
        <v>19</v>
      </c>
      <c r="L1316" s="33"/>
      <c r="M1316" s="139" t="s">
        <v>19</v>
      </c>
      <c r="N1316" s="140" t="s">
        <v>46</v>
      </c>
      <c r="P1316" s="141">
        <f>O1316*H1316</f>
        <v>0</v>
      </c>
      <c r="Q1316" s="141">
        <v>0</v>
      </c>
      <c r="R1316" s="141">
        <f>Q1316*H1316</f>
        <v>0</v>
      </c>
      <c r="S1316" s="141">
        <v>0</v>
      </c>
      <c r="T1316" s="142">
        <f>S1316*H1316</f>
        <v>0</v>
      </c>
      <c r="AR1316" s="143" t="s">
        <v>309</v>
      </c>
      <c r="AT1316" s="143" t="s">
        <v>170</v>
      </c>
      <c r="AU1316" s="143" t="s">
        <v>90</v>
      </c>
      <c r="AY1316" s="18" t="s">
        <v>167</v>
      </c>
      <c r="BE1316" s="144">
        <f>IF(N1316="základní",J1316,0)</f>
        <v>0</v>
      </c>
      <c r="BF1316" s="144">
        <f>IF(N1316="snížená",J1316,0)</f>
        <v>0</v>
      </c>
      <c r="BG1316" s="144">
        <f>IF(N1316="zákl. přenesená",J1316,0)</f>
        <v>0</v>
      </c>
      <c r="BH1316" s="144">
        <f>IF(N1316="sníž. přenesená",J1316,0)</f>
        <v>0</v>
      </c>
      <c r="BI1316" s="144">
        <f>IF(N1316="nulová",J1316,0)</f>
        <v>0</v>
      </c>
      <c r="BJ1316" s="18" t="s">
        <v>90</v>
      </c>
      <c r="BK1316" s="144">
        <f>ROUND(I1316*H1316,2)</f>
        <v>0</v>
      </c>
      <c r="BL1316" s="18" t="s">
        <v>309</v>
      </c>
      <c r="BM1316" s="143" t="s">
        <v>2971</v>
      </c>
    </row>
    <row r="1317" spans="2:51" s="12" customFormat="1" ht="11.25">
      <c r="B1317" s="149"/>
      <c r="D1317" s="150" t="s">
        <v>179</v>
      </c>
      <c r="E1317" s="151" t="s">
        <v>19</v>
      </c>
      <c r="F1317" s="152" t="s">
        <v>1437</v>
      </c>
      <c r="H1317" s="151" t="s">
        <v>19</v>
      </c>
      <c r="I1317" s="153"/>
      <c r="L1317" s="149"/>
      <c r="M1317" s="154"/>
      <c r="T1317" s="155"/>
      <c r="AT1317" s="151" t="s">
        <v>179</v>
      </c>
      <c r="AU1317" s="151" t="s">
        <v>90</v>
      </c>
      <c r="AV1317" s="12" t="s">
        <v>82</v>
      </c>
      <c r="AW1317" s="12" t="s">
        <v>35</v>
      </c>
      <c r="AX1317" s="12" t="s">
        <v>74</v>
      </c>
      <c r="AY1317" s="151" t="s">
        <v>167</v>
      </c>
    </row>
    <row r="1318" spans="2:51" s="13" customFormat="1" ht="11.25">
      <c r="B1318" s="156"/>
      <c r="D1318" s="150" t="s">
        <v>179</v>
      </c>
      <c r="E1318" s="157" t="s">
        <v>19</v>
      </c>
      <c r="F1318" s="158" t="s">
        <v>2972</v>
      </c>
      <c r="H1318" s="159">
        <v>56</v>
      </c>
      <c r="I1318" s="160"/>
      <c r="L1318" s="156"/>
      <c r="M1318" s="161"/>
      <c r="T1318" s="162"/>
      <c r="AT1318" s="157" t="s">
        <v>179</v>
      </c>
      <c r="AU1318" s="157" t="s">
        <v>90</v>
      </c>
      <c r="AV1318" s="13" t="s">
        <v>90</v>
      </c>
      <c r="AW1318" s="13" t="s">
        <v>35</v>
      </c>
      <c r="AX1318" s="13" t="s">
        <v>74</v>
      </c>
      <c r="AY1318" s="157" t="s">
        <v>167</v>
      </c>
    </row>
    <row r="1319" spans="2:51" s="14" customFormat="1" ht="11.25">
      <c r="B1319" s="163"/>
      <c r="D1319" s="150" t="s">
        <v>179</v>
      </c>
      <c r="E1319" s="164" t="s">
        <v>19</v>
      </c>
      <c r="F1319" s="165" t="s">
        <v>200</v>
      </c>
      <c r="H1319" s="166">
        <v>56</v>
      </c>
      <c r="I1319" s="167"/>
      <c r="L1319" s="163"/>
      <c r="M1319" s="168"/>
      <c r="T1319" s="169"/>
      <c r="AT1319" s="164" t="s">
        <v>179</v>
      </c>
      <c r="AU1319" s="164" t="s">
        <v>90</v>
      </c>
      <c r="AV1319" s="14" t="s">
        <v>175</v>
      </c>
      <c r="AW1319" s="14" t="s">
        <v>35</v>
      </c>
      <c r="AX1319" s="14" t="s">
        <v>82</v>
      </c>
      <c r="AY1319" s="164" t="s">
        <v>167</v>
      </c>
    </row>
    <row r="1320" spans="2:65" s="1" customFormat="1" ht="24.2" customHeight="1">
      <c r="B1320" s="33"/>
      <c r="C1320" s="132" t="s">
        <v>1609</v>
      </c>
      <c r="D1320" s="132" t="s">
        <v>170</v>
      </c>
      <c r="E1320" s="133" t="s">
        <v>2973</v>
      </c>
      <c r="F1320" s="134" t="s">
        <v>2974</v>
      </c>
      <c r="G1320" s="135" t="s">
        <v>368</v>
      </c>
      <c r="H1320" s="136">
        <v>28.71</v>
      </c>
      <c r="I1320" s="137"/>
      <c r="J1320" s="138">
        <f>ROUND(I1320*H1320,2)</f>
        <v>0</v>
      </c>
      <c r="K1320" s="134" t="s">
        <v>19</v>
      </c>
      <c r="L1320" s="33"/>
      <c r="M1320" s="139" t="s">
        <v>19</v>
      </c>
      <c r="N1320" s="140" t="s">
        <v>46</v>
      </c>
      <c r="P1320" s="141">
        <f>O1320*H1320</f>
        <v>0</v>
      </c>
      <c r="Q1320" s="141">
        <v>0</v>
      </c>
      <c r="R1320" s="141">
        <f>Q1320*H1320</f>
        <v>0</v>
      </c>
      <c r="S1320" s="141">
        <v>0</v>
      </c>
      <c r="T1320" s="142">
        <f>S1320*H1320</f>
        <v>0</v>
      </c>
      <c r="AR1320" s="143" t="s">
        <v>309</v>
      </c>
      <c r="AT1320" s="143" t="s">
        <v>170</v>
      </c>
      <c r="AU1320" s="143" t="s">
        <v>90</v>
      </c>
      <c r="AY1320" s="18" t="s">
        <v>167</v>
      </c>
      <c r="BE1320" s="144">
        <f>IF(N1320="základní",J1320,0)</f>
        <v>0</v>
      </c>
      <c r="BF1320" s="144">
        <f>IF(N1320="snížená",J1320,0)</f>
        <v>0</v>
      </c>
      <c r="BG1320" s="144">
        <f>IF(N1320="zákl. přenesená",J1320,0)</f>
        <v>0</v>
      </c>
      <c r="BH1320" s="144">
        <f>IF(N1320="sníž. přenesená",J1320,0)</f>
        <v>0</v>
      </c>
      <c r="BI1320" s="144">
        <f>IF(N1320="nulová",J1320,0)</f>
        <v>0</v>
      </c>
      <c r="BJ1320" s="18" t="s">
        <v>90</v>
      </c>
      <c r="BK1320" s="144">
        <f>ROUND(I1320*H1320,2)</f>
        <v>0</v>
      </c>
      <c r="BL1320" s="18" t="s">
        <v>309</v>
      </c>
      <c r="BM1320" s="143" t="s">
        <v>2975</v>
      </c>
    </row>
    <row r="1321" spans="2:51" s="12" customFormat="1" ht="11.25">
      <c r="B1321" s="149"/>
      <c r="D1321" s="150" t="s">
        <v>179</v>
      </c>
      <c r="E1321" s="151" t="s">
        <v>19</v>
      </c>
      <c r="F1321" s="152" t="s">
        <v>1437</v>
      </c>
      <c r="H1321" s="151" t="s">
        <v>19</v>
      </c>
      <c r="I1321" s="153"/>
      <c r="L1321" s="149"/>
      <c r="M1321" s="154"/>
      <c r="T1321" s="155"/>
      <c r="AT1321" s="151" t="s">
        <v>179</v>
      </c>
      <c r="AU1321" s="151" t="s">
        <v>90</v>
      </c>
      <c r="AV1321" s="12" t="s">
        <v>82</v>
      </c>
      <c r="AW1321" s="12" t="s">
        <v>35</v>
      </c>
      <c r="AX1321" s="12" t="s">
        <v>74</v>
      </c>
      <c r="AY1321" s="151" t="s">
        <v>167</v>
      </c>
    </row>
    <row r="1322" spans="2:51" s="13" customFormat="1" ht="11.25">
      <c r="B1322" s="156"/>
      <c r="D1322" s="150" t="s">
        <v>179</v>
      </c>
      <c r="E1322" s="157" t="s">
        <v>19</v>
      </c>
      <c r="F1322" s="158" t="s">
        <v>2976</v>
      </c>
      <c r="H1322" s="159">
        <v>11.29</v>
      </c>
      <c r="I1322" s="160"/>
      <c r="L1322" s="156"/>
      <c r="M1322" s="161"/>
      <c r="T1322" s="162"/>
      <c r="AT1322" s="157" t="s">
        <v>179</v>
      </c>
      <c r="AU1322" s="157" t="s">
        <v>90</v>
      </c>
      <c r="AV1322" s="13" t="s">
        <v>90</v>
      </c>
      <c r="AW1322" s="13" t="s">
        <v>35</v>
      </c>
      <c r="AX1322" s="13" t="s">
        <v>74</v>
      </c>
      <c r="AY1322" s="157" t="s">
        <v>167</v>
      </c>
    </row>
    <row r="1323" spans="2:51" s="13" customFormat="1" ht="11.25">
      <c r="B1323" s="156"/>
      <c r="D1323" s="150" t="s">
        <v>179</v>
      </c>
      <c r="E1323" s="157" t="s">
        <v>19</v>
      </c>
      <c r="F1323" s="158" t="s">
        <v>2977</v>
      </c>
      <c r="H1323" s="159">
        <v>17.42</v>
      </c>
      <c r="I1323" s="160"/>
      <c r="L1323" s="156"/>
      <c r="M1323" s="161"/>
      <c r="T1323" s="162"/>
      <c r="AT1323" s="157" t="s">
        <v>179</v>
      </c>
      <c r="AU1323" s="157" t="s">
        <v>90</v>
      </c>
      <c r="AV1323" s="13" t="s">
        <v>90</v>
      </c>
      <c r="AW1323" s="13" t="s">
        <v>35</v>
      </c>
      <c r="AX1323" s="13" t="s">
        <v>74</v>
      </c>
      <c r="AY1323" s="157" t="s">
        <v>167</v>
      </c>
    </row>
    <row r="1324" spans="2:51" s="14" customFormat="1" ht="11.25">
      <c r="B1324" s="163"/>
      <c r="D1324" s="150" t="s">
        <v>179</v>
      </c>
      <c r="E1324" s="164" t="s">
        <v>19</v>
      </c>
      <c r="F1324" s="165" t="s">
        <v>200</v>
      </c>
      <c r="H1324" s="166">
        <v>28.71</v>
      </c>
      <c r="I1324" s="167"/>
      <c r="L1324" s="163"/>
      <c r="M1324" s="168"/>
      <c r="T1324" s="169"/>
      <c r="AT1324" s="164" t="s">
        <v>179</v>
      </c>
      <c r="AU1324" s="164" t="s">
        <v>90</v>
      </c>
      <c r="AV1324" s="14" t="s">
        <v>175</v>
      </c>
      <c r="AW1324" s="14" t="s">
        <v>35</v>
      </c>
      <c r="AX1324" s="14" t="s">
        <v>82</v>
      </c>
      <c r="AY1324" s="164" t="s">
        <v>167</v>
      </c>
    </row>
    <row r="1325" spans="2:65" s="1" customFormat="1" ht="24.2" customHeight="1">
      <c r="B1325" s="33"/>
      <c r="C1325" s="132" t="s">
        <v>1616</v>
      </c>
      <c r="D1325" s="132" t="s">
        <v>170</v>
      </c>
      <c r="E1325" s="133" t="s">
        <v>1345</v>
      </c>
      <c r="F1325" s="134" t="s">
        <v>2978</v>
      </c>
      <c r="G1325" s="135" t="s">
        <v>382</v>
      </c>
      <c r="H1325" s="136">
        <v>2</v>
      </c>
      <c r="I1325" s="137"/>
      <c r="J1325" s="138">
        <f>ROUND(I1325*H1325,2)</f>
        <v>0</v>
      </c>
      <c r="K1325" s="134" t="s">
        <v>19</v>
      </c>
      <c r="L1325" s="33"/>
      <c r="M1325" s="139" t="s">
        <v>19</v>
      </c>
      <c r="N1325" s="140" t="s">
        <v>46</v>
      </c>
      <c r="P1325" s="141">
        <f>O1325*H1325</f>
        <v>0</v>
      </c>
      <c r="Q1325" s="141">
        <v>0</v>
      </c>
      <c r="R1325" s="141">
        <f>Q1325*H1325</f>
        <v>0</v>
      </c>
      <c r="S1325" s="141">
        <v>0</v>
      </c>
      <c r="T1325" s="142">
        <f>S1325*H1325</f>
        <v>0</v>
      </c>
      <c r="AR1325" s="143" t="s">
        <v>309</v>
      </c>
      <c r="AT1325" s="143" t="s">
        <v>170</v>
      </c>
      <c r="AU1325" s="143" t="s">
        <v>90</v>
      </c>
      <c r="AY1325" s="18" t="s">
        <v>167</v>
      </c>
      <c r="BE1325" s="144">
        <f>IF(N1325="základní",J1325,0)</f>
        <v>0</v>
      </c>
      <c r="BF1325" s="144">
        <f>IF(N1325="snížená",J1325,0)</f>
        <v>0</v>
      </c>
      <c r="BG1325" s="144">
        <f>IF(N1325="zákl. přenesená",J1325,0)</f>
        <v>0</v>
      </c>
      <c r="BH1325" s="144">
        <f>IF(N1325="sníž. přenesená",J1325,0)</f>
        <v>0</v>
      </c>
      <c r="BI1325" s="144">
        <f>IF(N1325="nulová",J1325,0)</f>
        <v>0</v>
      </c>
      <c r="BJ1325" s="18" t="s">
        <v>90</v>
      </c>
      <c r="BK1325" s="144">
        <f>ROUND(I1325*H1325,2)</f>
        <v>0</v>
      </c>
      <c r="BL1325" s="18" t="s">
        <v>309</v>
      </c>
      <c r="BM1325" s="143" t="s">
        <v>2979</v>
      </c>
    </row>
    <row r="1326" spans="2:65" s="1" customFormat="1" ht="24.2" customHeight="1">
      <c r="B1326" s="33"/>
      <c r="C1326" s="132" t="s">
        <v>1632</v>
      </c>
      <c r="D1326" s="132" t="s">
        <v>170</v>
      </c>
      <c r="E1326" s="133" t="s">
        <v>1440</v>
      </c>
      <c r="F1326" s="134" t="s">
        <v>1441</v>
      </c>
      <c r="G1326" s="135" t="s">
        <v>830</v>
      </c>
      <c r="H1326" s="190"/>
      <c r="I1326" s="137"/>
      <c r="J1326" s="138">
        <f>ROUND(I1326*H1326,2)</f>
        <v>0</v>
      </c>
      <c r="K1326" s="134" t="s">
        <v>174</v>
      </c>
      <c r="L1326" s="33"/>
      <c r="M1326" s="139" t="s">
        <v>19</v>
      </c>
      <c r="N1326" s="140" t="s">
        <v>46</v>
      </c>
      <c r="P1326" s="141">
        <f>O1326*H1326</f>
        <v>0</v>
      </c>
      <c r="Q1326" s="141">
        <v>0</v>
      </c>
      <c r="R1326" s="141">
        <f>Q1326*H1326</f>
        <v>0</v>
      </c>
      <c r="S1326" s="141">
        <v>0</v>
      </c>
      <c r="T1326" s="142">
        <f>S1326*H1326</f>
        <v>0</v>
      </c>
      <c r="AR1326" s="143" t="s">
        <v>309</v>
      </c>
      <c r="AT1326" s="143" t="s">
        <v>170</v>
      </c>
      <c r="AU1326" s="143" t="s">
        <v>90</v>
      </c>
      <c r="AY1326" s="18" t="s">
        <v>167</v>
      </c>
      <c r="BE1326" s="144">
        <f>IF(N1326="základní",J1326,0)</f>
        <v>0</v>
      </c>
      <c r="BF1326" s="144">
        <f>IF(N1326="snížená",J1326,0)</f>
        <v>0</v>
      </c>
      <c r="BG1326" s="144">
        <f>IF(N1326="zákl. přenesená",J1326,0)</f>
        <v>0</v>
      </c>
      <c r="BH1326" s="144">
        <f>IF(N1326="sníž. přenesená",J1326,0)</f>
        <v>0</v>
      </c>
      <c r="BI1326" s="144">
        <f>IF(N1326="nulová",J1326,0)</f>
        <v>0</v>
      </c>
      <c r="BJ1326" s="18" t="s">
        <v>90</v>
      </c>
      <c r="BK1326" s="144">
        <f>ROUND(I1326*H1326,2)</f>
        <v>0</v>
      </c>
      <c r="BL1326" s="18" t="s">
        <v>309</v>
      </c>
      <c r="BM1326" s="143" t="s">
        <v>2980</v>
      </c>
    </row>
    <row r="1327" spans="2:47" s="1" customFormat="1" ht="11.25">
      <c r="B1327" s="33"/>
      <c r="D1327" s="145" t="s">
        <v>177</v>
      </c>
      <c r="F1327" s="146" t="s">
        <v>1443</v>
      </c>
      <c r="I1327" s="147"/>
      <c r="L1327" s="33"/>
      <c r="M1327" s="148"/>
      <c r="T1327" s="54"/>
      <c r="AT1327" s="18" t="s">
        <v>177</v>
      </c>
      <c r="AU1327" s="18" t="s">
        <v>90</v>
      </c>
    </row>
    <row r="1328" spans="2:63" s="11" customFormat="1" ht="22.9" customHeight="1">
      <c r="B1328" s="120"/>
      <c r="D1328" s="121" t="s">
        <v>73</v>
      </c>
      <c r="E1328" s="130" t="s">
        <v>1444</v>
      </c>
      <c r="F1328" s="130" t="s">
        <v>1445</v>
      </c>
      <c r="I1328" s="123"/>
      <c r="J1328" s="131">
        <f>BK1328</f>
        <v>0</v>
      </c>
      <c r="L1328" s="120"/>
      <c r="M1328" s="125"/>
      <c r="P1328" s="126">
        <f>SUM(P1329:P1389)</f>
        <v>0</v>
      </c>
      <c r="R1328" s="126">
        <f>SUM(R1329:R1389)</f>
        <v>3.5091728599999996</v>
      </c>
      <c r="T1328" s="127">
        <f>SUM(T1329:T1389)</f>
        <v>0</v>
      </c>
      <c r="AR1328" s="121" t="s">
        <v>90</v>
      </c>
      <c r="AT1328" s="128" t="s">
        <v>73</v>
      </c>
      <c r="AU1328" s="128" t="s">
        <v>82</v>
      </c>
      <c r="AY1328" s="121" t="s">
        <v>167</v>
      </c>
      <c r="BK1328" s="129">
        <f>SUM(BK1329:BK1389)</f>
        <v>0</v>
      </c>
    </row>
    <row r="1329" spans="2:65" s="1" customFormat="1" ht="16.5" customHeight="1">
      <c r="B1329" s="33"/>
      <c r="C1329" s="132" t="s">
        <v>1637</v>
      </c>
      <c r="D1329" s="132" t="s">
        <v>170</v>
      </c>
      <c r="E1329" s="133" t="s">
        <v>1447</v>
      </c>
      <c r="F1329" s="134" t="s">
        <v>1448</v>
      </c>
      <c r="G1329" s="135" t="s">
        <v>173</v>
      </c>
      <c r="H1329" s="136">
        <v>112.808</v>
      </c>
      <c r="I1329" s="137"/>
      <c r="J1329" s="138">
        <f>ROUND(I1329*H1329,2)</f>
        <v>0</v>
      </c>
      <c r="K1329" s="134" t="s">
        <v>174</v>
      </c>
      <c r="L1329" s="33"/>
      <c r="M1329" s="139" t="s">
        <v>19</v>
      </c>
      <c r="N1329" s="140" t="s">
        <v>46</v>
      </c>
      <c r="P1329" s="141">
        <f>O1329*H1329</f>
        <v>0</v>
      </c>
      <c r="Q1329" s="141">
        <v>0.0003</v>
      </c>
      <c r="R1329" s="141">
        <f>Q1329*H1329</f>
        <v>0.0338424</v>
      </c>
      <c r="S1329" s="141">
        <v>0</v>
      </c>
      <c r="T1329" s="142">
        <f>S1329*H1329</f>
        <v>0</v>
      </c>
      <c r="AR1329" s="143" t="s">
        <v>309</v>
      </c>
      <c r="AT1329" s="143" t="s">
        <v>170</v>
      </c>
      <c r="AU1329" s="143" t="s">
        <v>90</v>
      </c>
      <c r="AY1329" s="18" t="s">
        <v>167</v>
      </c>
      <c r="BE1329" s="144">
        <f>IF(N1329="základní",J1329,0)</f>
        <v>0</v>
      </c>
      <c r="BF1329" s="144">
        <f>IF(N1329="snížená",J1329,0)</f>
        <v>0</v>
      </c>
      <c r="BG1329" s="144">
        <f>IF(N1329="zákl. přenesená",J1329,0)</f>
        <v>0</v>
      </c>
      <c r="BH1329" s="144">
        <f>IF(N1329="sníž. přenesená",J1329,0)</f>
        <v>0</v>
      </c>
      <c r="BI1329" s="144">
        <f>IF(N1329="nulová",J1329,0)</f>
        <v>0</v>
      </c>
      <c r="BJ1329" s="18" t="s">
        <v>90</v>
      </c>
      <c r="BK1329" s="144">
        <f>ROUND(I1329*H1329,2)</f>
        <v>0</v>
      </c>
      <c r="BL1329" s="18" t="s">
        <v>309</v>
      </c>
      <c r="BM1329" s="143" t="s">
        <v>2981</v>
      </c>
    </row>
    <row r="1330" spans="2:47" s="1" customFormat="1" ht="11.25">
      <c r="B1330" s="33"/>
      <c r="D1330" s="145" t="s">
        <v>177</v>
      </c>
      <c r="F1330" s="146" t="s">
        <v>1450</v>
      </c>
      <c r="I1330" s="147"/>
      <c r="L1330" s="33"/>
      <c r="M1330" s="148"/>
      <c r="T1330" s="54"/>
      <c r="AT1330" s="18" t="s">
        <v>177</v>
      </c>
      <c r="AU1330" s="18" t="s">
        <v>90</v>
      </c>
    </row>
    <row r="1331" spans="2:51" s="12" customFormat="1" ht="11.25">
      <c r="B1331" s="149"/>
      <c r="D1331" s="150" t="s">
        <v>179</v>
      </c>
      <c r="E1331" s="151" t="s">
        <v>19</v>
      </c>
      <c r="F1331" s="152" t="s">
        <v>2702</v>
      </c>
      <c r="H1331" s="151" t="s">
        <v>19</v>
      </c>
      <c r="I1331" s="153"/>
      <c r="L1331" s="149"/>
      <c r="M1331" s="154"/>
      <c r="T1331" s="155"/>
      <c r="AT1331" s="151" t="s">
        <v>179</v>
      </c>
      <c r="AU1331" s="151" t="s">
        <v>90</v>
      </c>
      <c r="AV1331" s="12" t="s">
        <v>82</v>
      </c>
      <c r="AW1331" s="12" t="s">
        <v>35</v>
      </c>
      <c r="AX1331" s="12" t="s">
        <v>74</v>
      </c>
      <c r="AY1331" s="151" t="s">
        <v>167</v>
      </c>
    </row>
    <row r="1332" spans="2:51" s="13" customFormat="1" ht="11.25">
      <c r="B1332" s="156"/>
      <c r="D1332" s="150" t="s">
        <v>179</v>
      </c>
      <c r="E1332" s="157" t="s">
        <v>19</v>
      </c>
      <c r="F1332" s="158" t="s">
        <v>2711</v>
      </c>
      <c r="H1332" s="159">
        <v>32.22</v>
      </c>
      <c r="I1332" s="160"/>
      <c r="L1332" s="156"/>
      <c r="M1332" s="161"/>
      <c r="T1332" s="162"/>
      <c r="AT1332" s="157" t="s">
        <v>179</v>
      </c>
      <c r="AU1332" s="157" t="s">
        <v>90</v>
      </c>
      <c r="AV1332" s="13" t="s">
        <v>90</v>
      </c>
      <c r="AW1332" s="13" t="s">
        <v>35</v>
      </c>
      <c r="AX1332" s="13" t="s">
        <v>74</v>
      </c>
      <c r="AY1332" s="157" t="s">
        <v>167</v>
      </c>
    </row>
    <row r="1333" spans="2:51" s="12" customFormat="1" ht="11.25">
      <c r="B1333" s="149"/>
      <c r="D1333" s="150" t="s">
        <v>179</v>
      </c>
      <c r="E1333" s="151" t="s">
        <v>19</v>
      </c>
      <c r="F1333" s="152" t="s">
        <v>2704</v>
      </c>
      <c r="H1333" s="151" t="s">
        <v>19</v>
      </c>
      <c r="I1333" s="153"/>
      <c r="L1333" s="149"/>
      <c r="M1333" s="154"/>
      <c r="T1333" s="155"/>
      <c r="AT1333" s="151" t="s">
        <v>179</v>
      </c>
      <c r="AU1333" s="151" t="s">
        <v>90</v>
      </c>
      <c r="AV1333" s="12" t="s">
        <v>82</v>
      </c>
      <c r="AW1333" s="12" t="s">
        <v>35</v>
      </c>
      <c r="AX1333" s="12" t="s">
        <v>74</v>
      </c>
      <c r="AY1333" s="151" t="s">
        <v>167</v>
      </c>
    </row>
    <row r="1334" spans="2:51" s="13" customFormat="1" ht="11.25">
      <c r="B1334" s="156"/>
      <c r="D1334" s="150" t="s">
        <v>179</v>
      </c>
      <c r="E1334" s="157" t="s">
        <v>19</v>
      </c>
      <c r="F1334" s="158" t="s">
        <v>2712</v>
      </c>
      <c r="H1334" s="159">
        <v>14.74</v>
      </c>
      <c r="I1334" s="160"/>
      <c r="L1334" s="156"/>
      <c r="M1334" s="161"/>
      <c r="T1334" s="162"/>
      <c r="AT1334" s="157" t="s">
        <v>179</v>
      </c>
      <c r="AU1334" s="157" t="s">
        <v>90</v>
      </c>
      <c r="AV1334" s="13" t="s">
        <v>90</v>
      </c>
      <c r="AW1334" s="13" t="s">
        <v>35</v>
      </c>
      <c r="AX1334" s="13" t="s">
        <v>74</v>
      </c>
      <c r="AY1334" s="157" t="s">
        <v>167</v>
      </c>
    </row>
    <row r="1335" spans="2:51" s="13" customFormat="1" ht="11.25">
      <c r="B1335" s="156"/>
      <c r="D1335" s="150" t="s">
        <v>179</v>
      </c>
      <c r="E1335" s="157" t="s">
        <v>19</v>
      </c>
      <c r="F1335" s="158" t="s">
        <v>2713</v>
      </c>
      <c r="H1335" s="159">
        <v>14.54</v>
      </c>
      <c r="I1335" s="160"/>
      <c r="L1335" s="156"/>
      <c r="M1335" s="161"/>
      <c r="T1335" s="162"/>
      <c r="AT1335" s="157" t="s">
        <v>179</v>
      </c>
      <c r="AU1335" s="157" t="s">
        <v>90</v>
      </c>
      <c r="AV1335" s="13" t="s">
        <v>90</v>
      </c>
      <c r="AW1335" s="13" t="s">
        <v>35</v>
      </c>
      <c r="AX1335" s="13" t="s">
        <v>74</v>
      </c>
      <c r="AY1335" s="157" t="s">
        <v>167</v>
      </c>
    </row>
    <row r="1336" spans="2:51" s="13" customFormat="1" ht="11.25">
      <c r="B1336" s="156"/>
      <c r="D1336" s="150" t="s">
        <v>179</v>
      </c>
      <c r="E1336" s="157" t="s">
        <v>19</v>
      </c>
      <c r="F1336" s="158" t="s">
        <v>2714</v>
      </c>
      <c r="H1336" s="159">
        <v>14.588</v>
      </c>
      <c r="I1336" s="160"/>
      <c r="L1336" s="156"/>
      <c r="M1336" s="161"/>
      <c r="T1336" s="162"/>
      <c r="AT1336" s="157" t="s">
        <v>179</v>
      </c>
      <c r="AU1336" s="157" t="s">
        <v>90</v>
      </c>
      <c r="AV1336" s="13" t="s">
        <v>90</v>
      </c>
      <c r="AW1336" s="13" t="s">
        <v>35</v>
      </c>
      <c r="AX1336" s="13" t="s">
        <v>74</v>
      </c>
      <c r="AY1336" s="157" t="s">
        <v>167</v>
      </c>
    </row>
    <row r="1337" spans="2:51" s="12" customFormat="1" ht="11.25">
      <c r="B1337" s="149"/>
      <c r="D1337" s="150" t="s">
        <v>179</v>
      </c>
      <c r="E1337" s="151" t="s">
        <v>19</v>
      </c>
      <c r="F1337" s="152" t="s">
        <v>2715</v>
      </c>
      <c r="H1337" s="151" t="s">
        <v>19</v>
      </c>
      <c r="I1337" s="153"/>
      <c r="L1337" s="149"/>
      <c r="M1337" s="154"/>
      <c r="T1337" s="155"/>
      <c r="AT1337" s="151" t="s">
        <v>179</v>
      </c>
      <c r="AU1337" s="151" t="s">
        <v>90</v>
      </c>
      <c r="AV1337" s="12" t="s">
        <v>82</v>
      </c>
      <c r="AW1337" s="12" t="s">
        <v>35</v>
      </c>
      <c r="AX1337" s="12" t="s">
        <v>74</v>
      </c>
      <c r="AY1337" s="151" t="s">
        <v>167</v>
      </c>
    </row>
    <row r="1338" spans="2:51" s="13" customFormat="1" ht="11.25">
      <c r="B1338" s="156"/>
      <c r="D1338" s="150" t="s">
        <v>179</v>
      </c>
      <c r="E1338" s="157" t="s">
        <v>19</v>
      </c>
      <c r="F1338" s="158" t="s">
        <v>2716</v>
      </c>
      <c r="H1338" s="159">
        <v>3.6</v>
      </c>
      <c r="I1338" s="160"/>
      <c r="L1338" s="156"/>
      <c r="M1338" s="161"/>
      <c r="T1338" s="162"/>
      <c r="AT1338" s="157" t="s">
        <v>179</v>
      </c>
      <c r="AU1338" s="157" t="s">
        <v>90</v>
      </c>
      <c r="AV1338" s="13" t="s">
        <v>90</v>
      </c>
      <c r="AW1338" s="13" t="s">
        <v>35</v>
      </c>
      <c r="AX1338" s="13" t="s">
        <v>74</v>
      </c>
      <c r="AY1338" s="157" t="s">
        <v>167</v>
      </c>
    </row>
    <row r="1339" spans="2:51" s="12" customFormat="1" ht="11.25">
      <c r="B1339" s="149"/>
      <c r="D1339" s="150" t="s">
        <v>179</v>
      </c>
      <c r="E1339" s="151" t="s">
        <v>19</v>
      </c>
      <c r="F1339" s="152" t="s">
        <v>2498</v>
      </c>
      <c r="H1339" s="151" t="s">
        <v>19</v>
      </c>
      <c r="I1339" s="153"/>
      <c r="L1339" s="149"/>
      <c r="M1339" s="154"/>
      <c r="T1339" s="155"/>
      <c r="AT1339" s="151" t="s">
        <v>179</v>
      </c>
      <c r="AU1339" s="151" t="s">
        <v>90</v>
      </c>
      <c r="AV1339" s="12" t="s">
        <v>82</v>
      </c>
      <c r="AW1339" s="12" t="s">
        <v>35</v>
      </c>
      <c r="AX1339" s="12" t="s">
        <v>74</v>
      </c>
      <c r="AY1339" s="151" t="s">
        <v>167</v>
      </c>
    </row>
    <row r="1340" spans="2:51" s="13" customFormat="1" ht="11.25">
      <c r="B1340" s="156"/>
      <c r="D1340" s="150" t="s">
        <v>179</v>
      </c>
      <c r="E1340" s="157" t="s">
        <v>19</v>
      </c>
      <c r="F1340" s="158" t="s">
        <v>2721</v>
      </c>
      <c r="H1340" s="159">
        <v>16.56</v>
      </c>
      <c r="I1340" s="160"/>
      <c r="L1340" s="156"/>
      <c r="M1340" s="161"/>
      <c r="T1340" s="162"/>
      <c r="AT1340" s="157" t="s">
        <v>179</v>
      </c>
      <c r="AU1340" s="157" t="s">
        <v>90</v>
      </c>
      <c r="AV1340" s="13" t="s">
        <v>90</v>
      </c>
      <c r="AW1340" s="13" t="s">
        <v>35</v>
      </c>
      <c r="AX1340" s="13" t="s">
        <v>74</v>
      </c>
      <c r="AY1340" s="157" t="s">
        <v>167</v>
      </c>
    </row>
    <row r="1341" spans="2:51" s="13" customFormat="1" ht="11.25">
      <c r="B1341" s="156"/>
      <c r="D1341" s="150" t="s">
        <v>179</v>
      </c>
      <c r="E1341" s="157" t="s">
        <v>19</v>
      </c>
      <c r="F1341" s="158" t="s">
        <v>2722</v>
      </c>
      <c r="H1341" s="159">
        <v>16.56</v>
      </c>
      <c r="I1341" s="160"/>
      <c r="L1341" s="156"/>
      <c r="M1341" s="161"/>
      <c r="T1341" s="162"/>
      <c r="AT1341" s="157" t="s">
        <v>179</v>
      </c>
      <c r="AU1341" s="157" t="s">
        <v>90</v>
      </c>
      <c r="AV1341" s="13" t="s">
        <v>90</v>
      </c>
      <c r="AW1341" s="13" t="s">
        <v>35</v>
      </c>
      <c r="AX1341" s="13" t="s">
        <v>74</v>
      </c>
      <c r="AY1341" s="157" t="s">
        <v>167</v>
      </c>
    </row>
    <row r="1342" spans="2:51" s="14" customFormat="1" ht="11.25">
      <c r="B1342" s="163"/>
      <c r="D1342" s="150" t="s">
        <v>179</v>
      </c>
      <c r="E1342" s="164" t="s">
        <v>19</v>
      </c>
      <c r="F1342" s="165" t="s">
        <v>200</v>
      </c>
      <c r="H1342" s="166">
        <v>112.80799999999999</v>
      </c>
      <c r="I1342" s="167"/>
      <c r="L1342" s="163"/>
      <c r="M1342" s="168"/>
      <c r="T1342" s="169"/>
      <c r="AT1342" s="164" t="s">
        <v>179</v>
      </c>
      <c r="AU1342" s="164" t="s">
        <v>90</v>
      </c>
      <c r="AV1342" s="14" t="s">
        <v>175</v>
      </c>
      <c r="AW1342" s="14" t="s">
        <v>35</v>
      </c>
      <c r="AX1342" s="14" t="s">
        <v>82</v>
      </c>
      <c r="AY1342" s="164" t="s">
        <v>167</v>
      </c>
    </row>
    <row r="1343" spans="2:65" s="1" customFormat="1" ht="24.2" customHeight="1">
      <c r="B1343" s="33"/>
      <c r="C1343" s="132" t="s">
        <v>2982</v>
      </c>
      <c r="D1343" s="132" t="s">
        <v>170</v>
      </c>
      <c r="E1343" s="133" t="s">
        <v>2983</v>
      </c>
      <c r="F1343" s="134" t="s">
        <v>2984</v>
      </c>
      <c r="G1343" s="135" t="s">
        <v>173</v>
      </c>
      <c r="H1343" s="136">
        <v>33.12</v>
      </c>
      <c r="I1343" s="137"/>
      <c r="J1343" s="138">
        <f>ROUND(I1343*H1343,2)</f>
        <v>0</v>
      </c>
      <c r="K1343" s="134" t="s">
        <v>19</v>
      </c>
      <c r="L1343" s="33"/>
      <c r="M1343" s="139" t="s">
        <v>19</v>
      </c>
      <c r="N1343" s="140" t="s">
        <v>46</v>
      </c>
      <c r="P1343" s="141">
        <f>O1343*H1343</f>
        <v>0</v>
      </c>
      <c r="Q1343" s="141">
        <v>0.00822</v>
      </c>
      <c r="R1343" s="141">
        <f>Q1343*H1343</f>
        <v>0.2722464</v>
      </c>
      <c r="S1343" s="141">
        <v>0</v>
      </c>
      <c r="T1343" s="142">
        <f>S1343*H1343</f>
        <v>0</v>
      </c>
      <c r="AR1343" s="143" t="s">
        <v>309</v>
      </c>
      <c r="AT1343" s="143" t="s">
        <v>170</v>
      </c>
      <c r="AU1343" s="143" t="s">
        <v>90</v>
      </c>
      <c r="AY1343" s="18" t="s">
        <v>167</v>
      </c>
      <c r="BE1343" s="144">
        <f>IF(N1343="základní",J1343,0)</f>
        <v>0</v>
      </c>
      <c r="BF1343" s="144">
        <f>IF(N1343="snížená",J1343,0)</f>
        <v>0</v>
      </c>
      <c r="BG1343" s="144">
        <f>IF(N1343="zákl. přenesená",J1343,0)</f>
        <v>0</v>
      </c>
      <c r="BH1343" s="144">
        <f>IF(N1343="sníž. přenesená",J1343,0)</f>
        <v>0</v>
      </c>
      <c r="BI1343" s="144">
        <f>IF(N1343="nulová",J1343,0)</f>
        <v>0</v>
      </c>
      <c r="BJ1343" s="18" t="s">
        <v>90</v>
      </c>
      <c r="BK1343" s="144">
        <f>ROUND(I1343*H1343,2)</f>
        <v>0</v>
      </c>
      <c r="BL1343" s="18" t="s">
        <v>309</v>
      </c>
      <c r="BM1343" s="143" t="s">
        <v>2985</v>
      </c>
    </row>
    <row r="1344" spans="2:51" s="12" customFormat="1" ht="11.25">
      <c r="B1344" s="149"/>
      <c r="D1344" s="150" t="s">
        <v>179</v>
      </c>
      <c r="E1344" s="151" t="s">
        <v>19</v>
      </c>
      <c r="F1344" s="152" t="s">
        <v>2498</v>
      </c>
      <c r="H1344" s="151" t="s">
        <v>19</v>
      </c>
      <c r="I1344" s="153"/>
      <c r="L1344" s="149"/>
      <c r="M1344" s="154"/>
      <c r="T1344" s="155"/>
      <c r="AT1344" s="151" t="s">
        <v>179</v>
      </c>
      <c r="AU1344" s="151" t="s">
        <v>90</v>
      </c>
      <c r="AV1344" s="12" t="s">
        <v>82</v>
      </c>
      <c r="AW1344" s="12" t="s">
        <v>35</v>
      </c>
      <c r="AX1344" s="12" t="s">
        <v>74</v>
      </c>
      <c r="AY1344" s="151" t="s">
        <v>167</v>
      </c>
    </row>
    <row r="1345" spans="2:51" s="13" customFormat="1" ht="11.25">
      <c r="B1345" s="156"/>
      <c r="D1345" s="150" t="s">
        <v>179</v>
      </c>
      <c r="E1345" s="157" t="s">
        <v>19</v>
      </c>
      <c r="F1345" s="158" t="s">
        <v>2721</v>
      </c>
      <c r="H1345" s="159">
        <v>16.56</v>
      </c>
      <c r="I1345" s="160"/>
      <c r="L1345" s="156"/>
      <c r="M1345" s="161"/>
      <c r="T1345" s="162"/>
      <c r="AT1345" s="157" t="s">
        <v>179</v>
      </c>
      <c r="AU1345" s="157" t="s">
        <v>90</v>
      </c>
      <c r="AV1345" s="13" t="s">
        <v>90</v>
      </c>
      <c r="AW1345" s="13" t="s">
        <v>35</v>
      </c>
      <c r="AX1345" s="13" t="s">
        <v>74</v>
      </c>
      <c r="AY1345" s="157" t="s">
        <v>167</v>
      </c>
    </row>
    <row r="1346" spans="2:51" s="13" customFormat="1" ht="11.25">
      <c r="B1346" s="156"/>
      <c r="D1346" s="150" t="s">
        <v>179</v>
      </c>
      <c r="E1346" s="157" t="s">
        <v>19</v>
      </c>
      <c r="F1346" s="158" t="s">
        <v>2722</v>
      </c>
      <c r="H1346" s="159">
        <v>16.56</v>
      </c>
      <c r="I1346" s="160"/>
      <c r="L1346" s="156"/>
      <c r="M1346" s="161"/>
      <c r="T1346" s="162"/>
      <c r="AT1346" s="157" t="s">
        <v>179</v>
      </c>
      <c r="AU1346" s="157" t="s">
        <v>90</v>
      </c>
      <c r="AV1346" s="13" t="s">
        <v>90</v>
      </c>
      <c r="AW1346" s="13" t="s">
        <v>35</v>
      </c>
      <c r="AX1346" s="13" t="s">
        <v>74</v>
      </c>
      <c r="AY1346" s="157" t="s">
        <v>167</v>
      </c>
    </row>
    <row r="1347" spans="2:51" s="14" customFormat="1" ht="11.25">
      <c r="B1347" s="163"/>
      <c r="D1347" s="150" t="s">
        <v>179</v>
      </c>
      <c r="E1347" s="164" t="s">
        <v>19</v>
      </c>
      <c r="F1347" s="165" t="s">
        <v>200</v>
      </c>
      <c r="H1347" s="166">
        <v>33.12</v>
      </c>
      <c r="I1347" s="167"/>
      <c r="L1347" s="163"/>
      <c r="M1347" s="168"/>
      <c r="T1347" s="169"/>
      <c r="AT1347" s="164" t="s">
        <v>179</v>
      </c>
      <c r="AU1347" s="164" t="s">
        <v>90</v>
      </c>
      <c r="AV1347" s="14" t="s">
        <v>175</v>
      </c>
      <c r="AW1347" s="14" t="s">
        <v>35</v>
      </c>
      <c r="AX1347" s="14" t="s">
        <v>82</v>
      </c>
      <c r="AY1347" s="164" t="s">
        <v>167</v>
      </c>
    </row>
    <row r="1348" spans="2:65" s="1" customFormat="1" ht="16.5" customHeight="1">
      <c r="B1348" s="33"/>
      <c r="C1348" s="180" t="s">
        <v>2986</v>
      </c>
      <c r="D1348" s="180" t="s">
        <v>587</v>
      </c>
      <c r="E1348" s="181" t="s">
        <v>2987</v>
      </c>
      <c r="F1348" s="182" t="s">
        <v>2988</v>
      </c>
      <c r="G1348" s="183" t="s">
        <v>173</v>
      </c>
      <c r="H1348" s="184">
        <v>36.432</v>
      </c>
      <c r="I1348" s="185"/>
      <c r="J1348" s="186">
        <f>ROUND(I1348*H1348,2)</f>
        <v>0</v>
      </c>
      <c r="K1348" s="182" t="s">
        <v>19</v>
      </c>
      <c r="L1348" s="187"/>
      <c r="M1348" s="188" t="s">
        <v>19</v>
      </c>
      <c r="N1348" s="189" t="s">
        <v>46</v>
      </c>
      <c r="P1348" s="141">
        <f>O1348*H1348</f>
        <v>0</v>
      </c>
      <c r="Q1348" s="141">
        <v>0.0195</v>
      </c>
      <c r="R1348" s="141">
        <f>Q1348*H1348</f>
        <v>0.710424</v>
      </c>
      <c r="S1348" s="141">
        <v>0</v>
      </c>
      <c r="T1348" s="142">
        <f>S1348*H1348</f>
        <v>0</v>
      </c>
      <c r="AR1348" s="143" t="s">
        <v>437</v>
      </c>
      <c r="AT1348" s="143" t="s">
        <v>587</v>
      </c>
      <c r="AU1348" s="143" t="s">
        <v>90</v>
      </c>
      <c r="AY1348" s="18" t="s">
        <v>167</v>
      </c>
      <c r="BE1348" s="144">
        <f>IF(N1348="základní",J1348,0)</f>
        <v>0</v>
      </c>
      <c r="BF1348" s="144">
        <f>IF(N1348="snížená",J1348,0)</f>
        <v>0</v>
      </c>
      <c r="BG1348" s="144">
        <f>IF(N1348="zákl. přenesená",J1348,0)</f>
        <v>0</v>
      </c>
      <c r="BH1348" s="144">
        <f>IF(N1348="sníž. přenesená",J1348,0)</f>
        <v>0</v>
      </c>
      <c r="BI1348" s="144">
        <f>IF(N1348="nulová",J1348,0)</f>
        <v>0</v>
      </c>
      <c r="BJ1348" s="18" t="s">
        <v>90</v>
      </c>
      <c r="BK1348" s="144">
        <f>ROUND(I1348*H1348,2)</f>
        <v>0</v>
      </c>
      <c r="BL1348" s="18" t="s">
        <v>309</v>
      </c>
      <c r="BM1348" s="143" t="s">
        <v>2989</v>
      </c>
    </row>
    <row r="1349" spans="2:51" s="12" customFormat="1" ht="11.25">
      <c r="B1349" s="149"/>
      <c r="D1349" s="150" t="s">
        <v>179</v>
      </c>
      <c r="E1349" s="151" t="s">
        <v>19</v>
      </c>
      <c r="F1349" s="152" t="s">
        <v>2498</v>
      </c>
      <c r="H1349" s="151" t="s">
        <v>19</v>
      </c>
      <c r="I1349" s="153"/>
      <c r="L1349" s="149"/>
      <c r="M1349" s="154"/>
      <c r="T1349" s="155"/>
      <c r="AT1349" s="151" t="s">
        <v>179</v>
      </c>
      <c r="AU1349" s="151" t="s">
        <v>90</v>
      </c>
      <c r="AV1349" s="12" t="s">
        <v>82</v>
      </c>
      <c r="AW1349" s="12" t="s">
        <v>35</v>
      </c>
      <c r="AX1349" s="12" t="s">
        <v>74</v>
      </c>
      <c r="AY1349" s="151" t="s">
        <v>167</v>
      </c>
    </row>
    <row r="1350" spans="2:51" s="13" customFormat="1" ht="11.25">
      <c r="B1350" s="156"/>
      <c r="D1350" s="150" t="s">
        <v>179</v>
      </c>
      <c r="E1350" s="157" t="s">
        <v>19</v>
      </c>
      <c r="F1350" s="158" t="s">
        <v>2721</v>
      </c>
      <c r="H1350" s="159">
        <v>16.56</v>
      </c>
      <c r="I1350" s="160"/>
      <c r="L1350" s="156"/>
      <c r="M1350" s="161"/>
      <c r="T1350" s="162"/>
      <c r="AT1350" s="157" t="s">
        <v>179</v>
      </c>
      <c r="AU1350" s="157" t="s">
        <v>90</v>
      </c>
      <c r="AV1350" s="13" t="s">
        <v>90</v>
      </c>
      <c r="AW1350" s="13" t="s">
        <v>35</v>
      </c>
      <c r="AX1350" s="13" t="s">
        <v>74</v>
      </c>
      <c r="AY1350" s="157" t="s">
        <v>167</v>
      </c>
    </row>
    <row r="1351" spans="2:51" s="13" customFormat="1" ht="11.25">
      <c r="B1351" s="156"/>
      <c r="D1351" s="150" t="s">
        <v>179</v>
      </c>
      <c r="E1351" s="157" t="s">
        <v>19</v>
      </c>
      <c r="F1351" s="158" t="s">
        <v>2722</v>
      </c>
      <c r="H1351" s="159">
        <v>16.56</v>
      </c>
      <c r="I1351" s="160"/>
      <c r="L1351" s="156"/>
      <c r="M1351" s="161"/>
      <c r="T1351" s="162"/>
      <c r="AT1351" s="157" t="s">
        <v>179</v>
      </c>
      <c r="AU1351" s="157" t="s">
        <v>90</v>
      </c>
      <c r="AV1351" s="13" t="s">
        <v>90</v>
      </c>
      <c r="AW1351" s="13" t="s">
        <v>35</v>
      </c>
      <c r="AX1351" s="13" t="s">
        <v>74</v>
      </c>
      <c r="AY1351" s="157" t="s">
        <v>167</v>
      </c>
    </row>
    <row r="1352" spans="2:51" s="14" customFormat="1" ht="11.25">
      <c r="B1352" s="163"/>
      <c r="D1352" s="150" t="s">
        <v>179</v>
      </c>
      <c r="E1352" s="164" t="s">
        <v>19</v>
      </c>
      <c r="F1352" s="165" t="s">
        <v>200</v>
      </c>
      <c r="H1352" s="166">
        <v>33.12</v>
      </c>
      <c r="I1352" s="167"/>
      <c r="L1352" s="163"/>
      <c r="M1352" s="168"/>
      <c r="T1352" s="169"/>
      <c r="AT1352" s="164" t="s">
        <v>179</v>
      </c>
      <c r="AU1352" s="164" t="s">
        <v>90</v>
      </c>
      <c r="AV1352" s="14" t="s">
        <v>175</v>
      </c>
      <c r="AW1352" s="14" t="s">
        <v>35</v>
      </c>
      <c r="AX1352" s="14" t="s">
        <v>82</v>
      </c>
      <c r="AY1352" s="164" t="s">
        <v>167</v>
      </c>
    </row>
    <row r="1353" spans="2:51" s="13" customFormat="1" ht="11.25">
      <c r="B1353" s="156"/>
      <c r="D1353" s="150" t="s">
        <v>179</v>
      </c>
      <c r="F1353" s="158" t="s">
        <v>2990</v>
      </c>
      <c r="H1353" s="159">
        <v>36.432</v>
      </c>
      <c r="I1353" s="160"/>
      <c r="L1353" s="156"/>
      <c r="M1353" s="161"/>
      <c r="T1353" s="162"/>
      <c r="AT1353" s="157" t="s">
        <v>179</v>
      </c>
      <c r="AU1353" s="157" t="s">
        <v>90</v>
      </c>
      <c r="AV1353" s="13" t="s">
        <v>90</v>
      </c>
      <c r="AW1353" s="13" t="s">
        <v>4</v>
      </c>
      <c r="AX1353" s="13" t="s">
        <v>82</v>
      </c>
      <c r="AY1353" s="157" t="s">
        <v>167</v>
      </c>
    </row>
    <row r="1354" spans="2:65" s="1" customFormat="1" ht="21.75" customHeight="1">
      <c r="B1354" s="33"/>
      <c r="C1354" s="132" t="s">
        <v>2991</v>
      </c>
      <c r="D1354" s="132" t="s">
        <v>170</v>
      </c>
      <c r="E1354" s="133" t="s">
        <v>2992</v>
      </c>
      <c r="F1354" s="134" t="s">
        <v>2993</v>
      </c>
      <c r="G1354" s="135" t="s">
        <v>173</v>
      </c>
      <c r="H1354" s="136">
        <v>79.688</v>
      </c>
      <c r="I1354" s="137"/>
      <c r="J1354" s="138">
        <f>ROUND(I1354*H1354,2)</f>
        <v>0</v>
      </c>
      <c r="K1354" s="134" t="s">
        <v>19</v>
      </c>
      <c r="L1354" s="33"/>
      <c r="M1354" s="139" t="s">
        <v>19</v>
      </c>
      <c r="N1354" s="140" t="s">
        <v>46</v>
      </c>
      <c r="P1354" s="141">
        <f>O1354*H1354</f>
        <v>0</v>
      </c>
      <c r="Q1354" s="141">
        <v>0.00822</v>
      </c>
      <c r="R1354" s="141">
        <f>Q1354*H1354</f>
        <v>0.65503536</v>
      </c>
      <c r="S1354" s="141">
        <v>0</v>
      </c>
      <c r="T1354" s="142">
        <f>S1354*H1354</f>
        <v>0</v>
      </c>
      <c r="AR1354" s="143" t="s">
        <v>309</v>
      </c>
      <c r="AT1354" s="143" t="s">
        <v>170</v>
      </c>
      <c r="AU1354" s="143" t="s">
        <v>90</v>
      </c>
      <c r="AY1354" s="18" t="s">
        <v>167</v>
      </c>
      <c r="BE1354" s="144">
        <f>IF(N1354="základní",J1354,0)</f>
        <v>0</v>
      </c>
      <c r="BF1354" s="144">
        <f>IF(N1354="snížená",J1354,0)</f>
        <v>0</v>
      </c>
      <c r="BG1354" s="144">
        <f>IF(N1354="zákl. přenesená",J1354,0)</f>
        <v>0</v>
      </c>
      <c r="BH1354" s="144">
        <f>IF(N1354="sníž. přenesená",J1354,0)</f>
        <v>0</v>
      </c>
      <c r="BI1354" s="144">
        <f>IF(N1354="nulová",J1354,0)</f>
        <v>0</v>
      </c>
      <c r="BJ1354" s="18" t="s">
        <v>90</v>
      </c>
      <c r="BK1354" s="144">
        <f>ROUND(I1354*H1354,2)</f>
        <v>0</v>
      </c>
      <c r="BL1354" s="18" t="s">
        <v>309</v>
      </c>
      <c r="BM1354" s="143" t="s">
        <v>2994</v>
      </c>
    </row>
    <row r="1355" spans="2:51" s="12" customFormat="1" ht="11.25">
      <c r="B1355" s="149"/>
      <c r="D1355" s="150" t="s">
        <v>179</v>
      </c>
      <c r="E1355" s="151" t="s">
        <v>19</v>
      </c>
      <c r="F1355" s="152" t="s">
        <v>2702</v>
      </c>
      <c r="H1355" s="151" t="s">
        <v>19</v>
      </c>
      <c r="I1355" s="153"/>
      <c r="L1355" s="149"/>
      <c r="M1355" s="154"/>
      <c r="T1355" s="155"/>
      <c r="AT1355" s="151" t="s">
        <v>179</v>
      </c>
      <c r="AU1355" s="151" t="s">
        <v>90</v>
      </c>
      <c r="AV1355" s="12" t="s">
        <v>82</v>
      </c>
      <c r="AW1355" s="12" t="s">
        <v>35</v>
      </c>
      <c r="AX1355" s="12" t="s">
        <v>74</v>
      </c>
      <c r="AY1355" s="151" t="s">
        <v>167</v>
      </c>
    </row>
    <row r="1356" spans="2:51" s="13" customFormat="1" ht="11.25">
      <c r="B1356" s="156"/>
      <c r="D1356" s="150" t="s">
        <v>179</v>
      </c>
      <c r="E1356" s="157" t="s">
        <v>19</v>
      </c>
      <c r="F1356" s="158" t="s">
        <v>2711</v>
      </c>
      <c r="H1356" s="159">
        <v>32.22</v>
      </c>
      <c r="I1356" s="160"/>
      <c r="L1356" s="156"/>
      <c r="M1356" s="161"/>
      <c r="T1356" s="162"/>
      <c r="AT1356" s="157" t="s">
        <v>179</v>
      </c>
      <c r="AU1356" s="157" t="s">
        <v>90</v>
      </c>
      <c r="AV1356" s="13" t="s">
        <v>90</v>
      </c>
      <c r="AW1356" s="13" t="s">
        <v>35</v>
      </c>
      <c r="AX1356" s="13" t="s">
        <v>74</v>
      </c>
      <c r="AY1356" s="157" t="s">
        <v>167</v>
      </c>
    </row>
    <row r="1357" spans="2:51" s="12" customFormat="1" ht="11.25">
      <c r="B1357" s="149"/>
      <c r="D1357" s="150" t="s">
        <v>179</v>
      </c>
      <c r="E1357" s="151" t="s">
        <v>19</v>
      </c>
      <c r="F1357" s="152" t="s">
        <v>2704</v>
      </c>
      <c r="H1357" s="151" t="s">
        <v>19</v>
      </c>
      <c r="I1357" s="153"/>
      <c r="L1357" s="149"/>
      <c r="M1357" s="154"/>
      <c r="T1357" s="155"/>
      <c r="AT1357" s="151" t="s">
        <v>179</v>
      </c>
      <c r="AU1357" s="151" t="s">
        <v>90</v>
      </c>
      <c r="AV1357" s="12" t="s">
        <v>82</v>
      </c>
      <c r="AW1357" s="12" t="s">
        <v>35</v>
      </c>
      <c r="AX1357" s="12" t="s">
        <v>74</v>
      </c>
      <c r="AY1357" s="151" t="s">
        <v>167</v>
      </c>
    </row>
    <row r="1358" spans="2:51" s="13" customFormat="1" ht="11.25">
      <c r="B1358" s="156"/>
      <c r="D1358" s="150" t="s">
        <v>179</v>
      </c>
      <c r="E1358" s="157" t="s">
        <v>19</v>
      </c>
      <c r="F1358" s="158" t="s">
        <v>2712</v>
      </c>
      <c r="H1358" s="159">
        <v>14.74</v>
      </c>
      <c r="I1358" s="160"/>
      <c r="L1358" s="156"/>
      <c r="M1358" s="161"/>
      <c r="T1358" s="162"/>
      <c r="AT1358" s="157" t="s">
        <v>179</v>
      </c>
      <c r="AU1358" s="157" t="s">
        <v>90</v>
      </c>
      <c r="AV1358" s="13" t="s">
        <v>90</v>
      </c>
      <c r="AW1358" s="13" t="s">
        <v>35</v>
      </c>
      <c r="AX1358" s="13" t="s">
        <v>74</v>
      </c>
      <c r="AY1358" s="157" t="s">
        <v>167</v>
      </c>
    </row>
    <row r="1359" spans="2:51" s="13" customFormat="1" ht="11.25">
      <c r="B1359" s="156"/>
      <c r="D1359" s="150" t="s">
        <v>179</v>
      </c>
      <c r="E1359" s="157" t="s">
        <v>19</v>
      </c>
      <c r="F1359" s="158" t="s">
        <v>2713</v>
      </c>
      <c r="H1359" s="159">
        <v>14.54</v>
      </c>
      <c r="I1359" s="160"/>
      <c r="L1359" s="156"/>
      <c r="M1359" s="161"/>
      <c r="T1359" s="162"/>
      <c r="AT1359" s="157" t="s">
        <v>179</v>
      </c>
      <c r="AU1359" s="157" t="s">
        <v>90</v>
      </c>
      <c r="AV1359" s="13" t="s">
        <v>90</v>
      </c>
      <c r="AW1359" s="13" t="s">
        <v>35</v>
      </c>
      <c r="AX1359" s="13" t="s">
        <v>74</v>
      </c>
      <c r="AY1359" s="157" t="s">
        <v>167</v>
      </c>
    </row>
    <row r="1360" spans="2:51" s="13" customFormat="1" ht="11.25">
      <c r="B1360" s="156"/>
      <c r="D1360" s="150" t="s">
        <v>179</v>
      </c>
      <c r="E1360" s="157" t="s">
        <v>19</v>
      </c>
      <c r="F1360" s="158" t="s">
        <v>2714</v>
      </c>
      <c r="H1360" s="159">
        <v>14.588</v>
      </c>
      <c r="I1360" s="160"/>
      <c r="L1360" s="156"/>
      <c r="M1360" s="161"/>
      <c r="T1360" s="162"/>
      <c r="AT1360" s="157" t="s">
        <v>179</v>
      </c>
      <c r="AU1360" s="157" t="s">
        <v>90</v>
      </c>
      <c r="AV1360" s="13" t="s">
        <v>90</v>
      </c>
      <c r="AW1360" s="13" t="s">
        <v>35</v>
      </c>
      <c r="AX1360" s="13" t="s">
        <v>74</v>
      </c>
      <c r="AY1360" s="157" t="s">
        <v>167</v>
      </c>
    </row>
    <row r="1361" spans="2:51" s="12" customFormat="1" ht="11.25">
      <c r="B1361" s="149"/>
      <c r="D1361" s="150" t="s">
        <v>179</v>
      </c>
      <c r="E1361" s="151" t="s">
        <v>19</v>
      </c>
      <c r="F1361" s="152" t="s">
        <v>2715</v>
      </c>
      <c r="H1361" s="151" t="s">
        <v>19</v>
      </c>
      <c r="I1361" s="153"/>
      <c r="L1361" s="149"/>
      <c r="M1361" s="154"/>
      <c r="T1361" s="155"/>
      <c r="AT1361" s="151" t="s">
        <v>179</v>
      </c>
      <c r="AU1361" s="151" t="s">
        <v>90</v>
      </c>
      <c r="AV1361" s="12" t="s">
        <v>82</v>
      </c>
      <c r="AW1361" s="12" t="s">
        <v>35</v>
      </c>
      <c r="AX1361" s="12" t="s">
        <v>74</v>
      </c>
      <c r="AY1361" s="151" t="s">
        <v>167</v>
      </c>
    </row>
    <row r="1362" spans="2:51" s="13" customFormat="1" ht="11.25">
      <c r="B1362" s="156"/>
      <c r="D1362" s="150" t="s">
        <v>179</v>
      </c>
      <c r="E1362" s="157" t="s">
        <v>19</v>
      </c>
      <c r="F1362" s="158" t="s">
        <v>2716</v>
      </c>
      <c r="H1362" s="159">
        <v>3.6</v>
      </c>
      <c r="I1362" s="160"/>
      <c r="L1362" s="156"/>
      <c r="M1362" s="161"/>
      <c r="T1362" s="162"/>
      <c r="AT1362" s="157" t="s">
        <v>179</v>
      </c>
      <c r="AU1362" s="157" t="s">
        <v>90</v>
      </c>
      <c r="AV1362" s="13" t="s">
        <v>90</v>
      </c>
      <c r="AW1362" s="13" t="s">
        <v>35</v>
      </c>
      <c r="AX1362" s="13" t="s">
        <v>74</v>
      </c>
      <c r="AY1362" s="157" t="s">
        <v>167</v>
      </c>
    </row>
    <row r="1363" spans="2:51" s="14" customFormat="1" ht="11.25">
      <c r="B1363" s="163"/>
      <c r="D1363" s="150" t="s">
        <v>179</v>
      </c>
      <c r="E1363" s="164" t="s">
        <v>19</v>
      </c>
      <c r="F1363" s="165" t="s">
        <v>200</v>
      </c>
      <c r="H1363" s="166">
        <v>79.68799999999999</v>
      </c>
      <c r="I1363" s="167"/>
      <c r="L1363" s="163"/>
      <c r="M1363" s="168"/>
      <c r="T1363" s="169"/>
      <c r="AT1363" s="164" t="s">
        <v>179</v>
      </c>
      <c r="AU1363" s="164" t="s">
        <v>90</v>
      </c>
      <c r="AV1363" s="14" t="s">
        <v>175</v>
      </c>
      <c r="AW1363" s="14" t="s">
        <v>35</v>
      </c>
      <c r="AX1363" s="14" t="s">
        <v>82</v>
      </c>
      <c r="AY1363" s="164" t="s">
        <v>167</v>
      </c>
    </row>
    <row r="1364" spans="2:65" s="1" customFormat="1" ht="16.5" customHeight="1">
      <c r="B1364" s="33"/>
      <c r="C1364" s="180" t="s">
        <v>2995</v>
      </c>
      <c r="D1364" s="180" t="s">
        <v>587</v>
      </c>
      <c r="E1364" s="181" t="s">
        <v>2996</v>
      </c>
      <c r="F1364" s="182" t="s">
        <v>2997</v>
      </c>
      <c r="G1364" s="183" t="s">
        <v>173</v>
      </c>
      <c r="H1364" s="184">
        <v>87.657</v>
      </c>
      <c r="I1364" s="185"/>
      <c r="J1364" s="186">
        <f>ROUND(I1364*H1364,2)</f>
        <v>0</v>
      </c>
      <c r="K1364" s="182" t="s">
        <v>19</v>
      </c>
      <c r="L1364" s="187"/>
      <c r="M1364" s="188" t="s">
        <v>19</v>
      </c>
      <c r="N1364" s="189" t="s">
        <v>46</v>
      </c>
      <c r="P1364" s="141">
        <f>O1364*H1364</f>
        <v>0</v>
      </c>
      <c r="Q1364" s="141">
        <v>0.0195</v>
      </c>
      <c r="R1364" s="141">
        <f>Q1364*H1364</f>
        <v>1.7093114999999999</v>
      </c>
      <c r="S1364" s="141">
        <v>0</v>
      </c>
      <c r="T1364" s="142">
        <f>S1364*H1364</f>
        <v>0</v>
      </c>
      <c r="AR1364" s="143" t="s">
        <v>437</v>
      </c>
      <c r="AT1364" s="143" t="s">
        <v>587</v>
      </c>
      <c r="AU1364" s="143" t="s">
        <v>90</v>
      </c>
      <c r="AY1364" s="18" t="s">
        <v>167</v>
      </c>
      <c r="BE1364" s="144">
        <f>IF(N1364="základní",J1364,0)</f>
        <v>0</v>
      </c>
      <c r="BF1364" s="144">
        <f>IF(N1364="snížená",J1364,0)</f>
        <v>0</v>
      </c>
      <c r="BG1364" s="144">
        <f>IF(N1364="zákl. přenesená",J1364,0)</f>
        <v>0</v>
      </c>
      <c r="BH1364" s="144">
        <f>IF(N1364="sníž. přenesená",J1364,0)</f>
        <v>0</v>
      </c>
      <c r="BI1364" s="144">
        <f>IF(N1364="nulová",J1364,0)</f>
        <v>0</v>
      </c>
      <c r="BJ1364" s="18" t="s">
        <v>90</v>
      </c>
      <c r="BK1364" s="144">
        <f>ROUND(I1364*H1364,2)</f>
        <v>0</v>
      </c>
      <c r="BL1364" s="18" t="s">
        <v>309</v>
      </c>
      <c r="BM1364" s="143" t="s">
        <v>2998</v>
      </c>
    </row>
    <row r="1365" spans="2:51" s="13" customFormat="1" ht="11.25">
      <c r="B1365" s="156"/>
      <c r="D1365" s="150" t="s">
        <v>179</v>
      </c>
      <c r="F1365" s="158" t="s">
        <v>2999</v>
      </c>
      <c r="H1365" s="159">
        <v>87.657</v>
      </c>
      <c r="I1365" s="160"/>
      <c r="L1365" s="156"/>
      <c r="M1365" s="161"/>
      <c r="T1365" s="162"/>
      <c r="AT1365" s="157" t="s">
        <v>179</v>
      </c>
      <c r="AU1365" s="157" t="s">
        <v>90</v>
      </c>
      <c r="AV1365" s="13" t="s">
        <v>90</v>
      </c>
      <c r="AW1365" s="13" t="s">
        <v>4</v>
      </c>
      <c r="AX1365" s="13" t="s">
        <v>82</v>
      </c>
      <c r="AY1365" s="157" t="s">
        <v>167</v>
      </c>
    </row>
    <row r="1366" spans="2:65" s="1" customFormat="1" ht="24.2" customHeight="1">
      <c r="B1366" s="33"/>
      <c r="C1366" s="132" t="s">
        <v>3000</v>
      </c>
      <c r="D1366" s="132" t="s">
        <v>170</v>
      </c>
      <c r="E1366" s="133" t="s">
        <v>3001</v>
      </c>
      <c r="F1366" s="134" t="s">
        <v>3002</v>
      </c>
      <c r="G1366" s="135" t="s">
        <v>173</v>
      </c>
      <c r="H1366" s="136">
        <v>0.96</v>
      </c>
      <c r="I1366" s="137"/>
      <c r="J1366" s="138">
        <f>ROUND(I1366*H1366,2)</f>
        <v>0</v>
      </c>
      <c r="K1366" s="134" t="s">
        <v>19</v>
      </c>
      <c r="L1366" s="33"/>
      <c r="M1366" s="139" t="s">
        <v>19</v>
      </c>
      <c r="N1366" s="140" t="s">
        <v>46</v>
      </c>
      <c r="P1366" s="141">
        <f>O1366*H1366</f>
        <v>0</v>
      </c>
      <c r="Q1366" s="141">
        <v>0.00822</v>
      </c>
      <c r="R1366" s="141">
        <f>Q1366*H1366</f>
        <v>0.0078912</v>
      </c>
      <c r="S1366" s="141">
        <v>0</v>
      </c>
      <c r="T1366" s="142">
        <f>S1366*H1366</f>
        <v>0</v>
      </c>
      <c r="AR1366" s="143" t="s">
        <v>309</v>
      </c>
      <c r="AT1366" s="143" t="s">
        <v>170</v>
      </c>
      <c r="AU1366" s="143" t="s">
        <v>90</v>
      </c>
      <c r="AY1366" s="18" t="s">
        <v>167</v>
      </c>
      <c r="BE1366" s="144">
        <f>IF(N1366="základní",J1366,0)</f>
        <v>0</v>
      </c>
      <c r="BF1366" s="144">
        <f>IF(N1366="snížená",J1366,0)</f>
        <v>0</v>
      </c>
      <c r="BG1366" s="144">
        <f>IF(N1366="zákl. přenesená",J1366,0)</f>
        <v>0</v>
      </c>
      <c r="BH1366" s="144">
        <f>IF(N1366="sníž. přenesená",J1366,0)</f>
        <v>0</v>
      </c>
      <c r="BI1366" s="144">
        <f>IF(N1366="nulová",J1366,0)</f>
        <v>0</v>
      </c>
      <c r="BJ1366" s="18" t="s">
        <v>90</v>
      </c>
      <c r="BK1366" s="144">
        <f>ROUND(I1366*H1366,2)</f>
        <v>0</v>
      </c>
      <c r="BL1366" s="18" t="s">
        <v>309</v>
      </c>
      <c r="BM1366" s="143" t="s">
        <v>3003</v>
      </c>
    </row>
    <row r="1367" spans="2:51" s="12" customFormat="1" ht="11.25">
      <c r="B1367" s="149"/>
      <c r="D1367" s="150" t="s">
        <v>179</v>
      </c>
      <c r="E1367" s="151" t="s">
        <v>19</v>
      </c>
      <c r="F1367" s="152" t="s">
        <v>2723</v>
      </c>
      <c r="H1367" s="151" t="s">
        <v>19</v>
      </c>
      <c r="I1367" s="153"/>
      <c r="L1367" s="149"/>
      <c r="M1367" s="154"/>
      <c r="T1367" s="155"/>
      <c r="AT1367" s="151" t="s">
        <v>179</v>
      </c>
      <c r="AU1367" s="151" t="s">
        <v>90</v>
      </c>
      <c r="AV1367" s="12" t="s">
        <v>82</v>
      </c>
      <c r="AW1367" s="12" t="s">
        <v>35</v>
      </c>
      <c r="AX1367" s="12" t="s">
        <v>74</v>
      </c>
      <c r="AY1367" s="151" t="s">
        <v>167</v>
      </c>
    </row>
    <row r="1368" spans="2:51" s="13" customFormat="1" ht="11.25">
      <c r="B1368" s="156"/>
      <c r="D1368" s="150" t="s">
        <v>179</v>
      </c>
      <c r="E1368" s="157" t="s">
        <v>19</v>
      </c>
      <c r="F1368" s="158" t="s">
        <v>2724</v>
      </c>
      <c r="H1368" s="159">
        <v>0.96</v>
      </c>
      <c r="I1368" s="160"/>
      <c r="L1368" s="156"/>
      <c r="M1368" s="161"/>
      <c r="T1368" s="162"/>
      <c r="AT1368" s="157" t="s">
        <v>179</v>
      </c>
      <c r="AU1368" s="157" t="s">
        <v>90</v>
      </c>
      <c r="AV1368" s="13" t="s">
        <v>90</v>
      </c>
      <c r="AW1368" s="13" t="s">
        <v>35</v>
      </c>
      <c r="AX1368" s="13" t="s">
        <v>74</v>
      </c>
      <c r="AY1368" s="157" t="s">
        <v>167</v>
      </c>
    </row>
    <row r="1369" spans="2:51" s="14" customFormat="1" ht="11.25">
      <c r="B1369" s="163"/>
      <c r="D1369" s="150" t="s">
        <v>179</v>
      </c>
      <c r="E1369" s="164" t="s">
        <v>19</v>
      </c>
      <c r="F1369" s="165" t="s">
        <v>200</v>
      </c>
      <c r="H1369" s="166">
        <v>0.96</v>
      </c>
      <c r="I1369" s="167"/>
      <c r="L1369" s="163"/>
      <c r="M1369" s="168"/>
      <c r="T1369" s="169"/>
      <c r="AT1369" s="164" t="s">
        <v>179</v>
      </c>
      <c r="AU1369" s="164" t="s">
        <v>90</v>
      </c>
      <c r="AV1369" s="14" t="s">
        <v>175</v>
      </c>
      <c r="AW1369" s="14" t="s">
        <v>35</v>
      </c>
      <c r="AX1369" s="14" t="s">
        <v>82</v>
      </c>
      <c r="AY1369" s="164" t="s">
        <v>167</v>
      </c>
    </row>
    <row r="1370" spans="2:65" s="1" customFormat="1" ht="16.5" customHeight="1">
      <c r="B1370" s="33"/>
      <c r="C1370" s="132" t="s">
        <v>3004</v>
      </c>
      <c r="D1370" s="132" t="s">
        <v>170</v>
      </c>
      <c r="E1370" s="133" t="s">
        <v>1509</v>
      </c>
      <c r="F1370" s="134" t="s">
        <v>1510</v>
      </c>
      <c r="G1370" s="135" t="s">
        <v>173</v>
      </c>
      <c r="H1370" s="136">
        <v>76.088</v>
      </c>
      <c r="I1370" s="137"/>
      <c r="J1370" s="138">
        <f>ROUND(I1370*H1370,2)</f>
        <v>0</v>
      </c>
      <c r="K1370" s="134" t="s">
        <v>174</v>
      </c>
      <c r="L1370" s="33"/>
      <c r="M1370" s="139" t="s">
        <v>19</v>
      </c>
      <c r="N1370" s="140" t="s">
        <v>46</v>
      </c>
      <c r="P1370" s="141">
        <f>O1370*H1370</f>
        <v>0</v>
      </c>
      <c r="Q1370" s="141">
        <v>0.0015</v>
      </c>
      <c r="R1370" s="141">
        <f>Q1370*H1370</f>
        <v>0.114132</v>
      </c>
      <c r="S1370" s="141">
        <v>0</v>
      </c>
      <c r="T1370" s="142">
        <f>S1370*H1370</f>
        <v>0</v>
      </c>
      <c r="AR1370" s="143" t="s">
        <v>309</v>
      </c>
      <c r="AT1370" s="143" t="s">
        <v>170</v>
      </c>
      <c r="AU1370" s="143" t="s">
        <v>90</v>
      </c>
      <c r="AY1370" s="18" t="s">
        <v>167</v>
      </c>
      <c r="BE1370" s="144">
        <f>IF(N1370="základní",J1370,0)</f>
        <v>0</v>
      </c>
      <c r="BF1370" s="144">
        <f>IF(N1370="snížená",J1370,0)</f>
        <v>0</v>
      </c>
      <c r="BG1370" s="144">
        <f>IF(N1370="zákl. přenesená",J1370,0)</f>
        <v>0</v>
      </c>
      <c r="BH1370" s="144">
        <f>IF(N1370="sníž. přenesená",J1370,0)</f>
        <v>0</v>
      </c>
      <c r="BI1370" s="144">
        <f>IF(N1370="nulová",J1370,0)</f>
        <v>0</v>
      </c>
      <c r="BJ1370" s="18" t="s">
        <v>90</v>
      </c>
      <c r="BK1370" s="144">
        <f>ROUND(I1370*H1370,2)</f>
        <v>0</v>
      </c>
      <c r="BL1370" s="18" t="s">
        <v>309</v>
      </c>
      <c r="BM1370" s="143" t="s">
        <v>3005</v>
      </c>
    </row>
    <row r="1371" spans="2:47" s="1" customFormat="1" ht="11.25">
      <c r="B1371" s="33"/>
      <c r="D1371" s="145" t="s">
        <v>177</v>
      </c>
      <c r="F1371" s="146" t="s">
        <v>1512</v>
      </c>
      <c r="I1371" s="147"/>
      <c r="L1371" s="33"/>
      <c r="M1371" s="148"/>
      <c r="T1371" s="54"/>
      <c r="AT1371" s="18" t="s">
        <v>177</v>
      </c>
      <c r="AU1371" s="18" t="s">
        <v>90</v>
      </c>
    </row>
    <row r="1372" spans="2:51" s="12" customFormat="1" ht="11.25">
      <c r="B1372" s="149"/>
      <c r="D1372" s="150" t="s">
        <v>179</v>
      </c>
      <c r="E1372" s="151" t="s">
        <v>19</v>
      </c>
      <c r="F1372" s="152" t="s">
        <v>2702</v>
      </c>
      <c r="H1372" s="151" t="s">
        <v>19</v>
      </c>
      <c r="I1372" s="153"/>
      <c r="L1372" s="149"/>
      <c r="M1372" s="154"/>
      <c r="T1372" s="155"/>
      <c r="AT1372" s="151" t="s">
        <v>179</v>
      </c>
      <c r="AU1372" s="151" t="s">
        <v>90</v>
      </c>
      <c r="AV1372" s="12" t="s">
        <v>82</v>
      </c>
      <c r="AW1372" s="12" t="s">
        <v>35</v>
      </c>
      <c r="AX1372" s="12" t="s">
        <v>74</v>
      </c>
      <c r="AY1372" s="151" t="s">
        <v>167</v>
      </c>
    </row>
    <row r="1373" spans="2:51" s="13" customFormat="1" ht="11.25">
      <c r="B1373" s="156"/>
      <c r="D1373" s="150" t="s">
        <v>179</v>
      </c>
      <c r="E1373" s="157" t="s">
        <v>19</v>
      </c>
      <c r="F1373" s="158" t="s">
        <v>2711</v>
      </c>
      <c r="H1373" s="159">
        <v>32.22</v>
      </c>
      <c r="I1373" s="160"/>
      <c r="L1373" s="156"/>
      <c r="M1373" s="161"/>
      <c r="T1373" s="162"/>
      <c r="AT1373" s="157" t="s">
        <v>179</v>
      </c>
      <c r="AU1373" s="157" t="s">
        <v>90</v>
      </c>
      <c r="AV1373" s="13" t="s">
        <v>90</v>
      </c>
      <c r="AW1373" s="13" t="s">
        <v>35</v>
      </c>
      <c r="AX1373" s="13" t="s">
        <v>74</v>
      </c>
      <c r="AY1373" s="157" t="s">
        <v>167</v>
      </c>
    </row>
    <row r="1374" spans="2:51" s="12" customFormat="1" ht="11.25">
      <c r="B1374" s="149"/>
      <c r="D1374" s="150" t="s">
        <v>179</v>
      </c>
      <c r="E1374" s="151" t="s">
        <v>19</v>
      </c>
      <c r="F1374" s="152" t="s">
        <v>2704</v>
      </c>
      <c r="H1374" s="151" t="s">
        <v>19</v>
      </c>
      <c r="I1374" s="153"/>
      <c r="L1374" s="149"/>
      <c r="M1374" s="154"/>
      <c r="T1374" s="155"/>
      <c r="AT1374" s="151" t="s">
        <v>179</v>
      </c>
      <c r="AU1374" s="151" t="s">
        <v>90</v>
      </c>
      <c r="AV1374" s="12" t="s">
        <v>82</v>
      </c>
      <c r="AW1374" s="12" t="s">
        <v>35</v>
      </c>
      <c r="AX1374" s="12" t="s">
        <v>74</v>
      </c>
      <c r="AY1374" s="151" t="s">
        <v>167</v>
      </c>
    </row>
    <row r="1375" spans="2:51" s="13" customFormat="1" ht="11.25">
      <c r="B1375" s="156"/>
      <c r="D1375" s="150" t="s">
        <v>179</v>
      </c>
      <c r="E1375" s="157" t="s">
        <v>19</v>
      </c>
      <c r="F1375" s="158" t="s">
        <v>2712</v>
      </c>
      <c r="H1375" s="159">
        <v>14.74</v>
      </c>
      <c r="I1375" s="160"/>
      <c r="L1375" s="156"/>
      <c r="M1375" s="161"/>
      <c r="T1375" s="162"/>
      <c r="AT1375" s="157" t="s">
        <v>179</v>
      </c>
      <c r="AU1375" s="157" t="s">
        <v>90</v>
      </c>
      <c r="AV1375" s="13" t="s">
        <v>90</v>
      </c>
      <c r="AW1375" s="13" t="s">
        <v>35</v>
      </c>
      <c r="AX1375" s="13" t="s">
        <v>74</v>
      </c>
      <c r="AY1375" s="157" t="s">
        <v>167</v>
      </c>
    </row>
    <row r="1376" spans="2:51" s="13" customFormat="1" ht="11.25">
      <c r="B1376" s="156"/>
      <c r="D1376" s="150" t="s">
        <v>179</v>
      </c>
      <c r="E1376" s="157" t="s">
        <v>19</v>
      </c>
      <c r="F1376" s="158" t="s">
        <v>2713</v>
      </c>
      <c r="H1376" s="159">
        <v>14.54</v>
      </c>
      <c r="I1376" s="160"/>
      <c r="L1376" s="156"/>
      <c r="M1376" s="161"/>
      <c r="T1376" s="162"/>
      <c r="AT1376" s="157" t="s">
        <v>179</v>
      </c>
      <c r="AU1376" s="157" t="s">
        <v>90</v>
      </c>
      <c r="AV1376" s="13" t="s">
        <v>90</v>
      </c>
      <c r="AW1376" s="13" t="s">
        <v>35</v>
      </c>
      <c r="AX1376" s="13" t="s">
        <v>74</v>
      </c>
      <c r="AY1376" s="157" t="s">
        <v>167</v>
      </c>
    </row>
    <row r="1377" spans="2:51" s="13" customFormat="1" ht="11.25">
      <c r="B1377" s="156"/>
      <c r="D1377" s="150" t="s">
        <v>179</v>
      </c>
      <c r="E1377" s="157" t="s">
        <v>19</v>
      </c>
      <c r="F1377" s="158" t="s">
        <v>2714</v>
      </c>
      <c r="H1377" s="159">
        <v>14.588</v>
      </c>
      <c r="I1377" s="160"/>
      <c r="L1377" s="156"/>
      <c r="M1377" s="161"/>
      <c r="T1377" s="162"/>
      <c r="AT1377" s="157" t="s">
        <v>179</v>
      </c>
      <c r="AU1377" s="157" t="s">
        <v>90</v>
      </c>
      <c r="AV1377" s="13" t="s">
        <v>90</v>
      </c>
      <c r="AW1377" s="13" t="s">
        <v>35</v>
      </c>
      <c r="AX1377" s="13" t="s">
        <v>74</v>
      </c>
      <c r="AY1377" s="157" t="s">
        <v>167</v>
      </c>
    </row>
    <row r="1378" spans="2:51" s="14" customFormat="1" ht="11.25">
      <c r="B1378" s="163"/>
      <c r="D1378" s="150" t="s">
        <v>179</v>
      </c>
      <c r="E1378" s="164" t="s">
        <v>19</v>
      </c>
      <c r="F1378" s="165" t="s">
        <v>200</v>
      </c>
      <c r="H1378" s="166">
        <v>76.088</v>
      </c>
      <c r="I1378" s="167"/>
      <c r="L1378" s="163"/>
      <c r="M1378" s="168"/>
      <c r="T1378" s="169"/>
      <c r="AT1378" s="164" t="s">
        <v>179</v>
      </c>
      <c r="AU1378" s="164" t="s">
        <v>90</v>
      </c>
      <c r="AV1378" s="14" t="s">
        <v>175</v>
      </c>
      <c r="AW1378" s="14" t="s">
        <v>35</v>
      </c>
      <c r="AX1378" s="14" t="s">
        <v>82</v>
      </c>
      <c r="AY1378" s="164" t="s">
        <v>167</v>
      </c>
    </row>
    <row r="1379" spans="2:65" s="1" customFormat="1" ht="16.5" customHeight="1">
      <c r="B1379" s="33"/>
      <c r="C1379" s="132" t="s">
        <v>3006</v>
      </c>
      <c r="D1379" s="132" t="s">
        <v>170</v>
      </c>
      <c r="E1379" s="133" t="s">
        <v>3007</v>
      </c>
      <c r="F1379" s="134" t="s">
        <v>3008</v>
      </c>
      <c r="G1379" s="135" t="s">
        <v>312</v>
      </c>
      <c r="H1379" s="136">
        <v>17</v>
      </c>
      <c r="I1379" s="137"/>
      <c r="J1379" s="138">
        <f>ROUND(I1379*H1379,2)</f>
        <v>0</v>
      </c>
      <c r="K1379" s="134" t="s">
        <v>174</v>
      </c>
      <c r="L1379" s="33"/>
      <c r="M1379" s="139" t="s">
        <v>19</v>
      </c>
      <c r="N1379" s="140" t="s">
        <v>46</v>
      </c>
      <c r="P1379" s="141">
        <f>O1379*H1379</f>
        <v>0</v>
      </c>
      <c r="Q1379" s="141">
        <v>0</v>
      </c>
      <c r="R1379" s="141">
        <f>Q1379*H1379</f>
        <v>0</v>
      </c>
      <c r="S1379" s="141">
        <v>0</v>
      </c>
      <c r="T1379" s="142">
        <f>S1379*H1379</f>
        <v>0</v>
      </c>
      <c r="AR1379" s="143" t="s">
        <v>309</v>
      </c>
      <c r="AT1379" s="143" t="s">
        <v>170</v>
      </c>
      <c r="AU1379" s="143" t="s">
        <v>90</v>
      </c>
      <c r="AY1379" s="18" t="s">
        <v>167</v>
      </c>
      <c r="BE1379" s="144">
        <f>IF(N1379="základní",J1379,0)</f>
        <v>0</v>
      </c>
      <c r="BF1379" s="144">
        <f>IF(N1379="snížená",J1379,0)</f>
        <v>0</v>
      </c>
      <c r="BG1379" s="144">
        <f>IF(N1379="zákl. přenesená",J1379,0)</f>
        <v>0</v>
      </c>
      <c r="BH1379" s="144">
        <f>IF(N1379="sníž. přenesená",J1379,0)</f>
        <v>0</v>
      </c>
      <c r="BI1379" s="144">
        <f>IF(N1379="nulová",J1379,0)</f>
        <v>0</v>
      </c>
      <c r="BJ1379" s="18" t="s">
        <v>90</v>
      </c>
      <c r="BK1379" s="144">
        <f>ROUND(I1379*H1379,2)</f>
        <v>0</v>
      </c>
      <c r="BL1379" s="18" t="s">
        <v>309</v>
      </c>
      <c r="BM1379" s="143" t="s">
        <v>3009</v>
      </c>
    </row>
    <row r="1380" spans="2:47" s="1" customFormat="1" ht="11.25">
      <c r="B1380" s="33"/>
      <c r="D1380" s="145" t="s">
        <v>177</v>
      </c>
      <c r="F1380" s="146" t="s">
        <v>3010</v>
      </c>
      <c r="I1380" s="147"/>
      <c r="L1380" s="33"/>
      <c r="M1380" s="148"/>
      <c r="T1380" s="54"/>
      <c r="AT1380" s="18" t="s">
        <v>177</v>
      </c>
      <c r="AU1380" s="18" t="s">
        <v>90</v>
      </c>
    </row>
    <row r="1381" spans="2:51" s="12" customFormat="1" ht="11.25">
      <c r="B1381" s="149"/>
      <c r="D1381" s="150" t="s">
        <v>179</v>
      </c>
      <c r="E1381" s="151" t="s">
        <v>19</v>
      </c>
      <c r="F1381" s="152" t="s">
        <v>1400</v>
      </c>
      <c r="H1381" s="151" t="s">
        <v>19</v>
      </c>
      <c r="I1381" s="153"/>
      <c r="L1381" s="149"/>
      <c r="M1381" s="154"/>
      <c r="T1381" s="155"/>
      <c r="AT1381" s="151" t="s">
        <v>179</v>
      </c>
      <c r="AU1381" s="151" t="s">
        <v>90</v>
      </c>
      <c r="AV1381" s="12" t="s">
        <v>82</v>
      </c>
      <c r="AW1381" s="12" t="s">
        <v>35</v>
      </c>
      <c r="AX1381" s="12" t="s">
        <v>74</v>
      </c>
      <c r="AY1381" s="151" t="s">
        <v>167</v>
      </c>
    </row>
    <row r="1382" spans="2:51" s="13" customFormat="1" ht="11.25">
      <c r="B1382" s="156"/>
      <c r="D1382" s="150" t="s">
        <v>179</v>
      </c>
      <c r="E1382" s="157" t="s">
        <v>19</v>
      </c>
      <c r="F1382" s="158" t="s">
        <v>2745</v>
      </c>
      <c r="H1382" s="159">
        <v>17</v>
      </c>
      <c r="I1382" s="160"/>
      <c r="L1382" s="156"/>
      <c r="M1382" s="161"/>
      <c r="T1382" s="162"/>
      <c r="AT1382" s="157" t="s">
        <v>179</v>
      </c>
      <c r="AU1382" s="157" t="s">
        <v>90</v>
      </c>
      <c r="AV1382" s="13" t="s">
        <v>90</v>
      </c>
      <c r="AW1382" s="13" t="s">
        <v>35</v>
      </c>
      <c r="AX1382" s="13" t="s">
        <v>74</v>
      </c>
      <c r="AY1382" s="157" t="s">
        <v>167</v>
      </c>
    </row>
    <row r="1383" spans="2:51" s="14" customFormat="1" ht="11.25">
      <c r="B1383" s="163"/>
      <c r="D1383" s="150" t="s">
        <v>179</v>
      </c>
      <c r="E1383" s="164" t="s">
        <v>19</v>
      </c>
      <c r="F1383" s="165" t="s">
        <v>200</v>
      </c>
      <c r="H1383" s="166">
        <v>17</v>
      </c>
      <c r="I1383" s="167"/>
      <c r="L1383" s="163"/>
      <c r="M1383" s="168"/>
      <c r="T1383" s="169"/>
      <c r="AT1383" s="164" t="s">
        <v>179</v>
      </c>
      <c r="AU1383" s="164" t="s">
        <v>90</v>
      </c>
      <c r="AV1383" s="14" t="s">
        <v>175</v>
      </c>
      <c r="AW1383" s="14" t="s">
        <v>35</v>
      </c>
      <c r="AX1383" s="14" t="s">
        <v>82</v>
      </c>
      <c r="AY1383" s="164" t="s">
        <v>167</v>
      </c>
    </row>
    <row r="1384" spans="2:65" s="1" customFormat="1" ht="21.75" customHeight="1">
      <c r="B1384" s="33"/>
      <c r="C1384" s="180" t="s">
        <v>3011</v>
      </c>
      <c r="D1384" s="180" t="s">
        <v>587</v>
      </c>
      <c r="E1384" s="181" t="s">
        <v>3012</v>
      </c>
      <c r="F1384" s="182" t="s">
        <v>3013</v>
      </c>
      <c r="G1384" s="183" t="s">
        <v>312</v>
      </c>
      <c r="H1384" s="184">
        <v>17</v>
      </c>
      <c r="I1384" s="185"/>
      <c r="J1384" s="186">
        <f>ROUND(I1384*H1384,2)</f>
        <v>0</v>
      </c>
      <c r="K1384" s="182" t="s">
        <v>19</v>
      </c>
      <c r="L1384" s="187"/>
      <c r="M1384" s="188" t="s">
        <v>19</v>
      </c>
      <c r="N1384" s="189" t="s">
        <v>46</v>
      </c>
      <c r="P1384" s="141">
        <f>O1384*H1384</f>
        <v>0</v>
      </c>
      <c r="Q1384" s="141">
        <v>0.00037</v>
      </c>
      <c r="R1384" s="141">
        <f>Q1384*H1384</f>
        <v>0.00629</v>
      </c>
      <c r="S1384" s="141">
        <v>0</v>
      </c>
      <c r="T1384" s="142">
        <f>S1384*H1384</f>
        <v>0</v>
      </c>
      <c r="AR1384" s="143" t="s">
        <v>437</v>
      </c>
      <c r="AT1384" s="143" t="s">
        <v>587</v>
      </c>
      <c r="AU1384" s="143" t="s">
        <v>90</v>
      </c>
      <c r="AY1384" s="18" t="s">
        <v>167</v>
      </c>
      <c r="BE1384" s="144">
        <f>IF(N1384="základní",J1384,0)</f>
        <v>0</v>
      </c>
      <c r="BF1384" s="144">
        <f>IF(N1384="snížená",J1384,0)</f>
        <v>0</v>
      </c>
      <c r="BG1384" s="144">
        <f>IF(N1384="zákl. přenesená",J1384,0)</f>
        <v>0</v>
      </c>
      <c r="BH1384" s="144">
        <f>IF(N1384="sníž. přenesená",J1384,0)</f>
        <v>0</v>
      </c>
      <c r="BI1384" s="144">
        <f>IF(N1384="nulová",J1384,0)</f>
        <v>0</v>
      </c>
      <c r="BJ1384" s="18" t="s">
        <v>90</v>
      </c>
      <c r="BK1384" s="144">
        <f>ROUND(I1384*H1384,2)</f>
        <v>0</v>
      </c>
      <c r="BL1384" s="18" t="s">
        <v>309</v>
      </c>
      <c r="BM1384" s="143" t="s">
        <v>3014</v>
      </c>
    </row>
    <row r="1385" spans="2:51" s="12" customFormat="1" ht="11.25">
      <c r="B1385" s="149"/>
      <c r="D1385" s="150" t="s">
        <v>179</v>
      </c>
      <c r="E1385" s="151" t="s">
        <v>19</v>
      </c>
      <c r="F1385" s="152" t="s">
        <v>1400</v>
      </c>
      <c r="H1385" s="151" t="s">
        <v>19</v>
      </c>
      <c r="I1385" s="153"/>
      <c r="L1385" s="149"/>
      <c r="M1385" s="154"/>
      <c r="T1385" s="155"/>
      <c r="AT1385" s="151" t="s">
        <v>179</v>
      </c>
      <c r="AU1385" s="151" t="s">
        <v>90</v>
      </c>
      <c r="AV1385" s="12" t="s">
        <v>82</v>
      </c>
      <c r="AW1385" s="12" t="s">
        <v>35</v>
      </c>
      <c r="AX1385" s="12" t="s">
        <v>74</v>
      </c>
      <c r="AY1385" s="151" t="s">
        <v>167</v>
      </c>
    </row>
    <row r="1386" spans="2:51" s="13" customFormat="1" ht="11.25">
      <c r="B1386" s="156"/>
      <c r="D1386" s="150" t="s">
        <v>179</v>
      </c>
      <c r="E1386" s="157" t="s">
        <v>19</v>
      </c>
      <c r="F1386" s="158" t="s">
        <v>2745</v>
      </c>
      <c r="H1386" s="159">
        <v>17</v>
      </c>
      <c r="I1386" s="160"/>
      <c r="L1386" s="156"/>
      <c r="M1386" s="161"/>
      <c r="T1386" s="162"/>
      <c r="AT1386" s="157" t="s">
        <v>179</v>
      </c>
      <c r="AU1386" s="157" t="s">
        <v>90</v>
      </c>
      <c r="AV1386" s="13" t="s">
        <v>90</v>
      </c>
      <c r="AW1386" s="13" t="s">
        <v>35</v>
      </c>
      <c r="AX1386" s="13" t="s">
        <v>74</v>
      </c>
      <c r="AY1386" s="157" t="s">
        <v>167</v>
      </c>
    </row>
    <row r="1387" spans="2:51" s="14" customFormat="1" ht="11.25">
      <c r="B1387" s="163"/>
      <c r="D1387" s="150" t="s">
        <v>179</v>
      </c>
      <c r="E1387" s="164" t="s">
        <v>19</v>
      </c>
      <c r="F1387" s="165" t="s">
        <v>200</v>
      </c>
      <c r="H1387" s="166">
        <v>17</v>
      </c>
      <c r="I1387" s="167"/>
      <c r="L1387" s="163"/>
      <c r="M1387" s="168"/>
      <c r="T1387" s="169"/>
      <c r="AT1387" s="164" t="s">
        <v>179</v>
      </c>
      <c r="AU1387" s="164" t="s">
        <v>90</v>
      </c>
      <c r="AV1387" s="14" t="s">
        <v>175</v>
      </c>
      <c r="AW1387" s="14" t="s">
        <v>35</v>
      </c>
      <c r="AX1387" s="14" t="s">
        <v>82</v>
      </c>
      <c r="AY1387" s="164" t="s">
        <v>167</v>
      </c>
    </row>
    <row r="1388" spans="2:65" s="1" customFormat="1" ht="24.2" customHeight="1">
      <c r="B1388" s="33"/>
      <c r="C1388" s="132" t="s">
        <v>3015</v>
      </c>
      <c r="D1388" s="132" t="s">
        <v>170</v>
      </c>
      <c r="E1388" s="133" t="s">
        <v>1515</v>
      </c>
      <c r="F1388" s="134" t="s">
        <v>1516</v>
      </c>
      <c r="G1388" s="135" t="s">
        <v>830</v>
      </c>
      <c r="H1388" s="190"/>
      <c r="I1388" s="137"/>
      <c r="J1388" s="138">
        <f>ROUND(I1388*H1388,2)</f>
        <v>0</v>
      </c>
      <c r="K1388" s="134" t="s">
        <v>174</v>
      </c>
      <c r="L1388" s="33"/>
      <c r="M1388" s="139" t="s">
        <v>19</v>
      </c>
      <c r="N1388" s="140" t="s">
        <v>46</v>
      </c>
      <c r="P1388" s="141">
        <f>O1388*H1388</f>
        <v>0</v>
      </c>
      <c r="Q1388" s="141">
        <v>0</v>
      </c>
      <c r="R1388" s="141">
        <f>Q1388*H1388</f>
        <v>0</v>
      </c>
      <c r="S1388" s="141">
        <v>0</v>
      </c>
      <c r="T1388" s="142">
        <f>S1388*H1388</f>
        <v>0</v>
      </c>
      <c r="AR1388" s="143" t="s">
        <v>309</v>
      </c>
      <c r="AT1388" s="143" t="s">
        <v>170</v>
      </c>
      <c r="AU1388" s="143" t="s">
        <v>90</v>
      </c>
      <c r="AY1388" s="18" t="s">
        <v>167</v>
      </c>
      <c r="BE1388" s="144">
        <f>IF(N1388="základní",J1388,0)</f>
        <v>0</v>
      </c>
      <c r="BF1388" s="144">
        <f>IF(N1388="snížená",J1388,0)</f>
        <v>0</v>
      </c>
      <c r="BG1388" s="144">
        <f>IF(N1388="zákl. přenesená",J1388,0)</f>
        <v>0</v>
      </c>
      <c r="BH1388" s="144">
        <f>IF(N1388="sníž. přenesená",J1388,0)</f>
        <v>0</v>
      </c>
      <c r="BI1388" s="144">
        <f>IF(N1388="nulová",J1388,0)</f>
        <v>0</v>
      </c>
      <c r="BJ1388" s="18" t="s">
        <v>90</v>
      </c>
      <c r="BK1388" s="144">
        <f>ROUND(I1388*H1388,2)</f>
        <v>0</v>
      </c>
      <c r="BL1388" s="18" t="s">
        <v>309</v>
      </c>
      <c r="BM1388" s="143" t="s">
        <v>3016</v>
      </c>
    </row>
    <row r="1389" spans="2:47" s="1" customFormat="1" ht="11.25">
      <c r="B1389" s="33"/>
      <c r="D1389" s="145" t="s">
        <v>177</v>
      </c>
      <c r="F1389" s="146" t="s">
        <v>1518</v>
      </c>
      <c r="I1389" s="147"/>
      <c r="L1389" s="33"/>
      <c r="M1389" s="148"/>
      <c r="T1389" s="54"/>
      <c r="AT1389" s="18" t="s">
        <v>177</v>
      </c>
      <c r="AU1389" s="18" t="s">
        <v>90</v>
      </c>
    </row>
    <row r="1390" spans="2:63" s="11" customFormat="1" ht="22.9" customHeight="1">
      <c r="B1390" s="120"/>
      <c r="D1390" s="121" t="s">
        <v>73</v>
      </c>
      <c r="E1390" s="130" t="s">
        <v>3017</v>
      </c>
      <c r="F1390" s="130" t="s">
        <v>3018</v>
      </c>
      <c r="I1390" s="123"/>
      <c r="J1390" s="131">
        <f>BK1390</f>
        <v>0</v>
      </c>
      <c r="L1390" s="120"/>
      <c r="M1390" s="125"/>
      <c r="P1390" s="126">
        <f>SUM(P1391:P1400)</f>
        <v>0</v>
      </c>
      <c r="R1390" s="126">
        <f>SUM(R1391:R1400)</f>
        <v>0.0147224</v>
      </c>
      <c r="T1390" s="127">
        <f>SUM(T1391:T1400)</f>
        <v>0</v>
      </c>
      <c r="AR1390" s="121" t="s">
        <v>90</v>
      </c>
      <c r="AT1390" s="128" t="s">
        <v>73</v>
      </c>
      <c r="AU1390" s="128" t="s">
        <v>82</v>
      </c>
      <c r="AY1390" s="121" t="s">
        <v>167</v>
      </c>
      <c r="BK1390" s="129">
        <f>SUM(BK1391:BK1400)</f>
        <v>0</v>
      </c>
    </row>
    <row r="1391" spans="2:65" s="1" customFormat="1" ht="16.5" customHeight="1">
      <c r="B1391" s="33"/>
      <c r="C1391" s="132" t="s">
        <v>3019</v>
      </c>
      <c r="D1391" s="132" t="s">
        <v>170</v>
      </c>
      <c r="E1391" s="133" t="s">
        <v>3020</v>
      </c>
      <c r="F1391" s="134" t="s">
        <v>3021</v>
      </c>
      <c r="G1391" s="135" t="s">
        <v>173</v>
      </c>
      <c r="H1391" s="136">
        <v>34.08</v>
      </c>
      <c r="I1391" s="137"/>
      <c r="J1391" s="138">
        <f>ROUND(I1391*H1391,2)</f>
        <v>0</v>
      </c>
      <c r="K1391" s="134" t="s">
        <v>174</v>
      </c>
      <c r="L1391" s="33"/>
      <c r="M1391" s="139" t="s">
        <v>19</v>
      </c>
      <c r="N1391" s="140" t="s">
        <v>46</v>
      </c>
      <c r="P1391" s="141">
        <f>O1391*H1391</f>
        <v>0</v>
      </c>
      <c r="Q1391" s="141">
        <v>0</v>
      </c>
      <c r="R1391" s="141">
        <f>Q1391*H1391</f>
        <v>0</v>
      </c>
      <c r="S1391" s="141">
        <v>0</v>
      </c>
      <c r="T1391" s="142">
        <f>S1391*H1391</f>
        <v>0</v>
      </c>
      <c r="AR1391" s="143" t="s">
        <v>309</v>
      </c>
      <c r="AT1391" s="143" t="s">
        <v>170</v>
      </c>
      <c r="AU1391" s="143" t="s">
        <v>90</v>
      </c>
      <c r="AY1391" s="18" t="s">
        <v>167</v>
      </c>
      <c r="BE1391" s="144">
        <f>IF(N1391="základní",J1391,0)</f>
        <v>0</v>
      </c>
      <c r="BF1391" s="144">
        <f>IF(N1391="snížená",J1391,0)</f>
        <v>0</v>
      </c>
      <c r="BG1391" s="144">
        <f>IF(N1391="zákl. přenesená",J1391,0)</f>
        <v>0</v>
      </c>
      <c r="BH1391" s="144">
        <f>IF(N1391="sníž. přenesená",J1391,0)</f>
        <v>0</v>
      </c>
      <c r="BI1391" s="144">
        <f>IF(N1391="nulová",J1391,0)</f>
        <v>0</v>
      </c>
      <c r="BJ1391" s="18" t="s">
        <v>90</v>
      </c>
      <c r="BK1391" s="144">
        <f>ROUND(I1391*H1391,2)</f>
        <v>0</v>
      </c>
      <c r="BL1391" s="18" t="s">
        <v>309</v>
      </c>
      <c r="BM1391" s="143" t="s">
        <v>3022</v>
      </c>
    </row>
    <row r="1392" spans="2:47" s="1" customFormat="1" ht="11.25">
      <c r="B1392" s="33"/>
      <c r="D1392" s="145" t="s">
        <v>177</v>
      </c>
      <c r="F1392" s="146" t="s">
        <v>3023</v>
      </c>
      <c r="I1392" s="147"/>
      <c r="L1392" s="33"/>
      <c r="M1392" s="148"/>
      <c r="T1392" s="54"/>
      <c r="AT1392" s="18" t="s">
        <v>177</v>
      </c>
      <c r="AU1392" s="18" t="s">
        <v>90</v>
      </c>
    </row>
    <row r="1393" spans="2:51" s="12" customFormat="1" ht="11.25">
      <c r="B1393" s="149"/>
      <c r="D1393" s="150" t="s">
        <v>179</v>
      </c>
      <c r="E1393" s="151" t="s">
        <v>19</v>
      </c>
      <c r="F1393" s="152" t="s">
        <v>2498</v>
      </c>
      <c r="H1393" s="151" t="s">
        <v>19</v>
      </c>
      <c r="I1393" s="153"/>
      <c r="L1393" s="149"/>
      <c r="M1393" s="154"/>
      <c r="T1393" s="155"/>
      <c r="AT1393" s="151" t="s">
        <v>179</v>
      </c>
      <c r="AU1393" s="151" t="s">
        <v>90</v>
      </c>
      <c r="AV1393" s="12" t="s">
        <v>82</v>
      </c>
      <c r="AW1393" s="12" t="s">
        <v>35</v>
      </c>
      <c r="AX1393" s="12" t="s">
        <v>74</v>
      </c>
      <c r="AY1393" s="151" t="s">
        <v>167</v>
      </c>
    </row>
    <row r="1394" spans="2:51" s="13" customFormat="1" ht="11.25">
      <c r="B1394" s="156"/>
      <c r="D1394" s="150" t="s">
        <v>179</v>
      </c>
      <c r="E1394" s="157" t="s">
        <v>19</v>
      </c>
      <c r="F1394" s="158" t="s">
        <v>2721</v>
      </c>
      <c r="H1394" s="159">
        <v>16.56</v>
      </c>
      <c r="I1394" s="160"/>
      <c r="L1394" s="156"/>
      <c r="M1394" s="161"/>
      <c r="T1394" s="162"/>
      <c r="AT1394" s="157" t="s">
        <v>179</v>
      </c>
      <c r="AU1394" s="157" t="s">
        <v>90</v>
      </c>
      <c r="AV1394" s="13" t="s">
        <v>90</v>
      </c>
      <c r="AW1394" s="13" t="s">
        <v>35</v>
      </c>
      <c r="AX1394" s="13" t="s">
        <v>74</v>
      </c>
      <c r="AY1394" s="157" t="s">
        <v>167</v>
      </c>
    </row>
    <row r="1395" spans="2:51" s="13" customFormat="1" ht="11.25">
      <c r="B1395" s="156"/>
      <c r="D1395" s="150" t="s">
        <v>179</v>
      </c>
      <c r="E1395" s="157" t="s">
        <v>19</v>
      </c>
      <c r="F1395" s="158" t="s">
        <v>2722</v>
      </c>
      <c r="H1395" s="159">
        <v>16.56</v>
      </c>
      <c r="I1395" s="160"/>
      <c r="L1395" s="156"/>
      <c r="M1395" s="161"/>
      <c r="T1395" s="162"/>
      <c r="AT1395" s="157" t="s">
        <v>179</v>
      </c>
      <c r="AU1395" s="157" t="s">
        <v>90</v>
      </c>
      <c r="AV1395" s="13" t="s">
        <v>90</v>
      </c>
      <c r="AW1395" s="13" t="s">
        <v>35</v>
      </c>
      <c r="AX1395" s="13" t="s">
        <v>74</v>
      </c>
      <c r="AY1395" s="157" t="s">
        <v>167</v>
      </c>
    </row>
    <row r="1396" spans="2:51" s="12" customFormat="1" ht="11.25">
      <c r="B1396" s="149"/>
      <c r="D1396" s="150" t="s">
        <v>179</v>
      </c>
      <c r="E1396" s="151" t="s">
        <v>19</v>
      </c>
      <c r="F1396" s="152" t="s">
        <v>2723</v>
      </c>
      <c r="H1396" s="151" t="s">
        <v>19</v>
      </c>
      <c r="I1396" s="153"/>
      <c r="L1396" s="149"/>
      <c r="M1396" s="154"/>
      <c r="T1396" s="155"/>
      <c r="AT1396" s="151" t="s">
        <v>179</v>
      </c>
      <c r="AU1396" s="151" t="s">
        <v>90</v>
      </c>
      <c r="AV1396" s="12" t="s">
        <v>82</v>
      </c>
      <c r="AW1396" s="12" t="s">
        <v>35</v>
      </c>
      <c r="AX1396" s="12" t="s">
        <v>74</v>
      </c>
      <c r="AY1396" s="151" t="s">
        <v>167</v>
      </c>
    </row>
    <row r="1397" spans="2:51" s="13" customFormat="1" ht="11.25">
      <c r="B1397" s="156"/>
      <c r="D1397" s="150" t="s">
        <v>179</v>
      </c>
      <c r="E1397" s="157" t="s">
        <v>19</v>
      </c>
      <c r="F1397" s="158" t="s">
        <v>2724</v>
      </c>
      <c r="H1397" s="159">
        <v>0.96</v>
      </c>
      <c r="I1397" s="160"/>
      <c r="L1397" s="156"/>
      <c r="M1397" s="161"/>
      <c r="T1397" s="162"/>
      <c r="AT1397" s="157" t="s">
        <v>179</v>
      </c>
      <c r="AU1397" s="157" t="s">
        <v>90</v>
      </c>
      <c r="AV1397" s="13" t="s">
        <v>90</v>
      </c>
      <c r="AW1397" s="13" t="s">
        <v>35</v>
      </c>
      <c r="AX1397" s="13" t="s">
        <v>74</v>
      </c>
      <c r="AY1397" s="157" t="s">
        <v>167</v>
      </c>
    </row>
    <row r="1398" spans="2:51" s="14" customFormat="1" ht="11.25">
      <c r="B1398" s="163"/>
      <c r="D1398" s="150" t="s">
        <v>179</v>
      </c>
      <c r="E1398" s="164" t="s">
        <v>19</v>
      </c>
      <c r="F1398" s="165" t="s">
        <v>200</v>
      </c>
      <c r="H1398" s="166">
        <v>34.08</v>
      </c>
      <c r="I1398" s="167"/>
      <c r="L1398" s="163"/>
      <c r="M1398" s="168"/>
      <c r="T1398" s="169"/>
      <c r="AT1398" s="164" t="s">
        <v>179</v>
      </c>
      <c r="AU1398" s="164" t="s">
        <v>90</v>
      </c>
      <c r="AV1398" s="14" t="s">
        <v>175</v>
      </c>
      <c r="AW1398" s="14" t="s">
        <v>35</v>
      </c>
      <c r="AX1398" s="14" t="s">
        <v>82</v>
      </c>
      <c r="AY1398" s="164" t="s">
        <v>167</v>
      </c>
    </row>
    <row r="1399" spans="2:65" s="1" customFormat="1" ht="16.5" customHeight="1">
      <c r="B1399" s="33"/>
      <c r="C1399" s="180" t="s">
        <v>3024</v>
      </c>
      <c r="D1399" s="180" t="s">
        <v>587</v>
      </c>
      <c r="E1399" s="181" t="s">
        <v>3025</v>
      </c>
      <c r="F1399" s="182" t="s">
        <v>3026</v>
      </c>
      <c r="G1399" s="183" t="s">
        <v>173</v>
      </c>
      <c r="H1399" s="184">
        <v>36.806</v>
      </c>
      <c r="I1399" s="185"/>
      <c r="J1399" s="186">
        <f>ROUND(I1399*H1399,2)</f>
        <v>0</v>
      </c>
      <c r="K1399" s="182" t="s">
        <v>174</v>
      </c>
      <c r="L1399" s="187"/>
      <c r="M1399" s="188" t="s">
        <v>19</v>
      </c>
      <c r="N1399" s="189" t="s">
        <v>46</v>
      </c>
      <c r="P1399" s="141">
        <f>O1399*H1399</f>
        <v>0</v>
      </c>
      <c r="Q1399" s="141">
        <v>0.0004</v>
      </c>
      <c r="R1399" s="141">
        <f>Q1399*H1399</f>
        <v>0.0147224</v>
      </c>
      <c r="S1399" s="141">
        <v>0</v>
      </c>
      <c r="T1399" s="142">
        <f>S1399*H1399</f>
        <v>0</v>
      </c>
      <c r="AR1399" s="143" t="s">
        <v>437</v>
      </c>
      <c r="AT1399" s="143" t="s">
        <v>587</v>
      </c>
      <c r="AU1399" s="143" t="s">
        <v>90</v>
      </c>
      <c r="AY1399" s="18" t="s">
        <v>167</v>
      </c>
      <c r="BE1399" s="144">
        <f>IF(N1399="základní",J1399,0)</f>
        <v>0</v>
      </c>
      <c r="BF1399" s="144">
        <f>IF(N1399="snížená",J1399,0)</f>
        <v>0</v>
      </c>
      <c r="BG1399" s="144">
        <f>IF(N1399="zákl. přenesená",J1399,0)</f>
        <v>0</v>
      </c>
      <c r="BH1399" s="144">
        <f>IF(N1399="sníž. přenesená",J1399,0)</f>
        <v>0</v>
      </c>
      <c r="BI1399" s="144">
        <f>IF(N1399="nulová",J1399,0)</f>
        <v>0</v>
      </c>
      <c r="BJ1399" s="18" t="s">
        <v>90</v>
      </c>
      <c r="BK1399" s="144">
        <f>ROUND(I1399*H1399,2)</f>
        <v>0</v>
      </c>
      <c r="BL1399" s="18" t="s">
        <v>309</v>
      </c>
      <c r="BM1399" s="143" t="s">
        <v>3027</v>
      </c>
    </row>
    <row r="1400" spans="2:51" s="13" customFormat="1" ht="11.25">
      <c r="B1400" s="156"/>
      <c r="D1400" s="150" t="s">
        <v>179</v>
      </c>
      <c r="F1400" s="158" t="s">
        <v>3028</v>
      </c>
      <c r="H1400" s="159">
        <v>36.806</v>
      </c>
      <c r="I1400" s="160"/>
      <c r="L1400" s="156"/>
      <c r="M1400" s="161"/>
      <c r="T1400" s="162"/>
      <c r="AT1400" s="157" t="s">
        <v>179</v>
      </c>
      <c r="AU1400" s="157" t="s">
        <v>90</v>
      </c>
      <c r="AV1400" s="13" t="s">
        <v>90</v>
      </c>
      <c r="AW1400" s="13" t="s">
        <v>4</v>
      </c>
      <c r="AX1400" s="13" t="s">
        <v>82</v>
      </c>
      <c r="AY1400" s="157" t="s">
        <v>167</v>
      </c>
    </row>
    <row r="1401" spans="2:63" s="11" customFormat="1" ht="22.9" customHeight="1">
      <c r="B1401" s="120"/>
      <c r="D1401" s="121" t="s">
        <v>73</v>
      </c>
      <c r="E1401" s="130" t="s">
        <v>3029</v>
      </c>
      <c r="F1401" s="130" t="s">
        <v>3030</v>
      </c>
      <c r="I1401" s="123"/>
      <c r="J1401" s="131">
        <f>BK1401</f>
        <v>0</v>
      </c>
      <c r="L1401" s="120"/>
      <c r="M1401" s="125"/>
      <c r="P1401" s="126">
        <f>SUM(P1402:P1409)</f>
        <v>0</v>
      </c>
      <c r="R1401" s="126">
        <f>SUM(R1402:R1409)</f>
        <v>0.0031815000000000003</v>
      </c>
      <c r="T1401" s="127">
        <f>SUM(T1402:T1409)</f>
        <v>0</v>
      </c>
      <c r="AR1401" s="121" t="s">
        <v>90</v>
      </c>
      <c r="AT1401" s="128" t="s">
        <v>73</v>
      </c>
      <c r="AU1401" s="128" t="s">
        <v>82</v>
      </c>
      <c r="AY1401" s="121" t="s">
        <v>167</v>
      </c>
      <c r="BK1401" s="129">
        <f>SUM(BK1402:BK1409)</f>
        <v>0</v>
      </c>
    </row>
    <row r="1402" spans="2:65" s="1" customFormat="1" ht="16.5" customHeight="1">
      <c r="B1402" s="33"/>
      <c r="C1402" s="132" t="s">
        <v>3031</v>
      </c>
      <c r="D1402" s="132" t="s">
        <v>170</v>
      </c>
      <c r="E1402" s="133" t="s">
        <v>3032</v>
      </c>
      <c r="F1402" s="134" t="s">
        <v>3033</v>
      </c>
      <c r="G1402" s="135" t="s">
        <v>173</v>
      </c>
      <c r="H1402" s="136">
        <v>15.15</v>
      </c>
      <c r="I1402" s="137"/>
      <c r="J1402" s="138">
        <f>ROUND(I1402*H1402,2)</f>
        <v>0</v>
      </c>
      <c r="K1402" s="134" t="s">
        <v>174</v>
      </c>
      <c r="L1402" s="33"/>
      <c r="M1402" s="139" t="s">
        <v>19</v>
      </c>
      <c r="N1402" s="140" t="s">
        <v>46</v>
      </c>
      <c r="P1402" s="141">
        <f>O1402*H1402</f>
        <v>0</v>
      </c>
      <c r="Q1402" s="141">
        <v>0</v>
      </c>
      <c r="R1402" s="141">
        <f>Q1402*H1402</f>
        <v>0</v>
      </c>
      <c r="S1402" s="141">
        <v>0</v>
      </c>
      <c r="T1402" s="142">
        <f>S1402*H1402</f>
        <v>0</v>
      </c>
      <c r="AR1402" s="143" t="s">
        <v>309</v>
      </c>
      <c r="AT1402" s="143" t="s">
        <v>170</v>
      </c>
      <c r="AU1402" s="143" t="s">
        <v>90</v>
      </c>
      <c r="AY1402" s="18" t="s">
        <v>167</v>
      </c>
      <c r="BE1402" s="144">
        <f>IF(N1402="základní",J1402,0)</f>
        <v>0</v>
      </c>
      <c r="BF1402" s="144">
        <f>IF(N1402="snížená",J1402,0)</f>
        <v>0</v>
      </c>
      <c r="BG1402" s="144">
        <f>IF(N1402="zákl. přenesená",J1402,0)</f>
        <v>0</v>
      </c>
      <c r="BH1402" s="144">
        <f>IF(N1402="sníž. přenesená",J1402,0)</f>
        <v>0</v>
      </c>
      <c r="BI1402" s="144">
        <f>IF(N1402="nulová",J1402,0)</f>
        <v>0</v>
      </c>
      <c r="BJ1402" s="18" t="s">
        <v>90</v>
      </c>
      <c r="BK1402" s="144">
        <f>ROUND(I1402*H1402,2)</f>
        <v>0</v>
      </c>
      <c r="BL1402" s="18" t="s">
        <v>309</v>
      </c>
      <c r="BM1402" s="143" t="s">
        <v>3034</v>
      </c>
    </row>
    <row r="1403" spans="2:47" s="1" customFormat="1" ht="11.25">
      <c r="B1403" s="33"/>
      <c r="D1403" s="145" t="s">
        <v>177</v>
      </c>
      <c r="F1403" s="146" t="s">
        <v>3035</v>
      </c>
      <c r="I1403" s="147"/>
      <c r="L1403" s="33"/>
      <c r="M1403" s="148"/>
      <c r="T1403" s="54"/>
      <c r="AT1403" s="18" t="s">
        <v>177</v>
      </c>
      <c r="AU1403" s="18" t="s">
        <v>90</v>
      </c>
    </row>
    <row r="1404" spans="2:51" s="12" customFormat="1" ht="11.25">
      <c r="B1404" s="149"/>
      <c r="D1404" s="150" t="s">
        <v>179</v>
      </c>
      <c r="E1404" s="151" t="s">
        <v>19</v>
      </c>
      <c r="F1404" s="152" t="s">
        <v>2695</v>
      </c>
      <c r="H1404" s="151" t="s">
        <v>19</v>
      </c>
      <c r="I1404" s="153"/>
      <c r="L1404" s="149"/>
      <c r="M1404" s="154"/>
      <c r="T1404" s="155"/>
      <c r="AT1404" s="151" t="s">
        <v>179</v>
      </c>
      <c r="AU1404" s="151" t="s">
        <v>90</v>
      </c>
      <c r="AV1404" s="12" t="s">
        <v>82</v>
      </c>
      <c r="AW1404" s="12" t="s">
        <v>35</v>
      </c>
      <c r="AX1404" s="12" t="s">
        <v>74</v>
      </c>
      <c r="AY1404" s="151" t="s">
        <v>167</v>
      </c>
    </row>
    <row r="1405" spans="2:51" s="13" customFormat="1" ht="11.25">
      <c r="B1405" s="156"/>
      <c r="D1405" s="150" t="s">
        <v>179</v>
      </c>
      <c r="E1405" s="157" t="s">
        <v>19</v>
      </c>
      <c r="F1405" s="158" t="s">
        <v>254</v>
      </c>
      <c r="H1405" s="159">
        <v>7.78</v>
      </c>
      <c r="I1405" s="160"/>
      <c r="L1405" s="156"/>
      <c r="M1405" s="161"/>
      <c r="T1405" s="162"/>
      <c r="AT1405" s="157" t="s">
        <v>179</v>
      </c>
      <c r="AU1405" s="157" t="s">
        <v>90</v>
      </c>
      <c r="AV1405" s="13" t="s">
        <v>90</v>
      </c>
      <c r="AW1405" s="13" t="s">
        <v>35</v>
      </c>
      <c r="AX1405" s="13" t="s">
        <v>74</v>
      </c>
      <c r="AY1405" s="157" t="s">
        <v>167</v>
      </c>
    </row>
    <row r="1406" spans="2:51" s="12" customFormat="1" ht="11.25">
      <c r="B1406" s="149"/>
      <c r="D1406" s="150" t="s">
        <v>179</v>
      </c>
      <c r="E1406" s="151" t="s">
        <v>19</v>
      </c>
      <c r="F1406" s="152" t="s">
        <v>2671</v>
      </c>
      <c r="H1406" s="151" t="s">
        <v>19</v>
      </c>
      <c r="I1406" s="153"/>
      <c r="L1406" s="149"/>
      <c r="M1406" s="154"/>
      <c r="T1406" s="155"/>
      <c r="AT1406" s="151" t="s">
        <v>179</v>
      </c>
      <c r="AU1406" s="151" t="s">
        <v>90</v>
      </c>
      <c r="AV1406" s="12" t="s">
        <v>82</v>
      </c>
      <c r="AW1406" s="12" t="s">
        <v>35</v>
      </c>
      <c r="AX1406" s="12" t="s">
        <v>74</v>
      </c>
      <c r="AY1406" s="151" t="s">
        <v>167</v>
      </c>
    </row>
    <row r="1407" spans="2:51" s="13" customFormat="1" ht="11.25">
      <c r="B1407" s="156"/>
      <c r="D1407" s="150" t="s">
        <v>179</v>
      </c>
      <c r="E1407" s="157" t="s">
        <v>19</v>
      </c>
      <c r="F1407" s="158" t="s">
        <v>3036</v>
      </c>
      <c r="H1407" s="159">
        <v>7.37</v>
      </c>
      <c r="I1407" s="160"/>
      <c r="L1407" s="156"/>
      <c r="M1407" s="161"/>
      <c r="T1407" s="162"/>
      <c r="AT1407" s="157" t="s">
        <v>179</v>
      </c>
      <c r="AU1407" s="157" t="s">
        <v>90</v>
      </c>
      <c r="AV1407" s="13" t="s">
        <v>90</v>
      </c>
      <c r="AW1407" s="13" t="s">
        <v>35</v>
      </c>
      <c r="AX1407" s="13" t="s">
        <v>74</v>
      </c>
      <c r="AY1407" s="157" t="s">
        <v>167</v>
      </c>
    </row>
    <row r="1408" spans="2:51" s="14" customFormat="1" ht="11.25">
      <c r="B1408" s="163"/>
      <c r="D1408" s="150" t="s">
        <v>179</v>
      </c>
      <c r="E1408" s="164" t="s">
        <v>19</v>
      </c>
      <c r="F1408" s="165" t="s">
        <v>200</v>
      </c>
      <c r="H1408" s="166">
        <v>15.15</v>
      </c>
      <c r="I1408" s="167"/>
      <c r="L1408" s="163"/>
      <c r="M1408" s="168"/>
      <c r="T1408" s="169"/>
      <c r="AT1408" s="164" t="s">
        <v>179</v>
      </c>
      <c r="AU1408" s="164" t="s">
        <v>90</v>
      </c>
      <c r="AV1408" s="14" t="s">
        <v>175</v>
      </c>
      <c r="AW1408" s="14" t="s">
        <v>35</v>
      </c>
      <c r="AX1408" s="14" t="s">
        <v>82</v>
      </c>
      <c r="AY1408" s="164" t="s">
        <v>167</v>
      </c>
    </row>
    <row r="1409" spans="2:65" s="1" customFormat="1" ht="16.5" customHeight="1">
      <c r="B1409" s="33"/>
      <c r="C1409" s="132" t="s">
        <v>3037</v>
      </c>
      <c r="D1409" s="132" t="s">
        <v>170</v>
      </c>
      <c r="E1409" s="133" t="s">
        <v>3038</v>
      </c>
      <c r="F1409" s="134" t="s">
        <v>3039</v>
      </c>
      <c r="G1409" s="135" t="s">
        <v>173</v>
      </c>
      <c r="H1409" s="136">
        <v>15.15</v>
      </c>
      <c r="I1409" s="137"/>
      <c r="J1409" s="138">
        <f>ROUND(I1409*H1409,2)</f>
        <v>0</v>
      </c>
      <c r="K1409" s="134" t="s">
        <v>19</v>
      </c>
      <c r="L1409" s="33"/>
      <c r="M1409" s="139" t="s">
        <v>19</v>
      </c>
      <c r="N1409" s="140" t="s">
        <v>46</v>
      </c>
      <c r="P1409" s="141">
        <f>O1409*H1409</f>
        <v>0</v>
      </c>
      <c r="Q1409" s="141">
        <v>0.00021</v>
      </c>
      <c r="R1409" s="141">
        <f>Q1409*H1409</f>
        <v>0.0031815000000000003</v>
      </c>
      <c r="S1409" s="141">
        <v>0</v>
      </c>
      <c r="T1409" s="142">
        <f>S1409*H1409</f>
        <v>0</v>
      </c>
      <c r="AR1409" s="143" t="s">
        <v>309</v>
      </c>
      <c r="AT1409" s="143" t="s">
        <v>170</v>
      </c>
      <c r="AU1409" s="143" t="s">
        <v>90</v>
      </c>
      <c r="AY1409" s="18" t="s">
        <v>167</v>
      </c>
      <c r="BE1409" s="144">
        <f>IF(N1409="základní",J1409,0)</f>
        <v>0</v>
      </c>
      <c r="BF1409" s="144">
        <f>IF(N1409="snížená",J1409,0)</f>
        <v>0</v>
      </c>
      <c r="BG1409" s="144">
        <f>IF(N1409="zákl. přenesená",J1409,0)</f>
        <v>0</v>
      </c>
      <c r="BH1409" s="144">
        <f>IF(N1409="sníž. přenesená",J1409,0)</f>
        <v>0</v>
      </c>
      <c r="BI1409" s="144">
        <f>IF(N1409="nulová",J1409,0)</f>
        <v>0</v>
      </c>
      <c r="BJ1409" s="18" t="s">
        <v>90</v>
      </c>
      <c r="BK1409" s="144">
        <f>ROUND(I1409*H1409,2)</f>
        <v>0</v>
      </c>
      <c r="BL1409" s="18" t="s">
        <v>309</v>
      </c>
      <c r="BM1409" s="143" t="s">
        <v>3040</v>
      </c>
    </row>
    <row r="1410" spans="2:63" s="11" customFormat="1" ht="22.9" customHeight="1">
      <c r="B1410" s="120"/>
      <c r="D1410" s="121" t="s">
        <v>73</v>
      </c>
      <c r="E1410" s="130" t="s">
        <v>1614</v>
      </c>
      <c r="F1410" s="130" t="s">
        <v>1615</v>
      </c>
      <c r="I1410" s="123"/>
      <c r="J1410" s="131">
        <f>BK1410</f>
        <v>0</v>
      </c>
      <c r="L1410" s="120"/>
      <c r="M1410" s="125"/>
      <c r="P1410" s="126">
        <f>SUM(P1411:P1424)</f>
        <v>0</v>
      </c>
      <c r="R1410" s="126">
        <f>SUM(R1411:R1424)</f>
        <v>0.043711959999999994</v>
      </c>
      <c r="T1410" s="127">
        <f>SUM(T1411:T1424)</f>
        <v>0</v>
      </c>
      <c r="AR1410" s="121" t="s">
        <v>90</v>
      </c>
      <c r="AT1410" s="128" t="s">
        <v>73</v>
      </c>
      <c r="AU1410" s="128" t="s">
        <v>82</v>
      </c>
      <c r="AY1410" s="121" t="s">
        <v>167</v>
      </c>
      <c r="BK1410" s="129">
        <f>SUM(BK1411:BK1424)</f>
        <v>0</v>
      </c>
    </row>
    <row r="1411" spans="2:65" s="1" customFormat="1" ht="16.5" customHeight="1">
      <c r="B1411" s="33"/>
      <c r="C1411" s="132" t="s">
        <v>3041</v>
      </c>
      <c r="D1411" s="132" t="s">
        <v>170</v>
      </c>
      <c r="E1411" s="133" t="s">
        <v>1617</v>
      </c>
      <c r="F1411" s="134" t="s">
        <v>1618</v>
      </c>
      <c r="G1411" s="135" t="s">
        <v>173</v>
      </c>
      <c r="H1411" s="136">
        <v>95.026</v>
      </c>
      <c r="I1411" s="137"/>
      <c r="J1411" s="138">
        <f>ROUND(I1411*H1411,2)</f>
        <v>0</v>
      </c>
      <c r="K1411" s="134" t="s">
        <v>174</v>
      </c>
      <c r="L1411" s="33"/>
      <c r="M1411" s="139" t="s">
        <v>19</v>
      </c>
      <c r="N1411" s="140" t="s">
        <v>46</v>
      </c>
      <c r="P1411" s="141">
        <f>O1411*H1411</f>
        <v>0</v>
      </c>
      <c r="Q1411" s="141">
        <v>0.0002</v>
      </c>
      <c r="R1411" s="141">
        <f>Q1411*H1411</f>
        <v>0.0190052</v>
      </c>
      <c r="S1411" s="141">
        <v>0</v>
      </c>
      <c r="T1411" s="142">
        <f>S1411*H1411</f>
        <v>0</v>
      </c>
      <c r="AR1411" s="143" t="s">
        <v>309</v>
      </c>
      <c r="AT1411" s="143" t="s">
        <v>170</v>
      </c>
      <c r="AU1411" s="143" t="s">
        <v>90</v>
      </c>
      <c r="AY1411" s="18" t="s">
        <v>167</v>
      </c>
      <c r="BE1411" s="144">
        <f>IF(N1411="základní",J1411,0)</f>
        <v>0</v>
      </c>
      <c r="BF1411" s="144">
        <f>IF(N1411="snížená",J1411,0)</f>
        <v>0</v>
      </c>
      <c r="BG1411" s="144">
        <f>IF(N1411="zákl. přenesená",J1411,0)</f>
        <v>0</v>
      </c>
      <c r="BH1411" s="144">
        <f>IF(N1411="sníž. přenesená",J1411,0)</f>
        <v>0</v>
      </c>
      <c r="BI1411" s="144">
        <f>IF(N1411="nulová",J1411,0)</f>
        <v>0</v>
      </c>
      <c r="BJ1411" s="18" t="s">
        <v>90</v>
      </c>
      <c r="BK1411" s="144">
        <f>ROUND(I1411*H1411,2)</f>
        <v>0</v>
      </c>
      <c r="BL1411" s="18" t="s">
        <v>309</v>
      </c>
      <c r="BM1411" s="143" t="s">
        <v>3042</v>
      </c>
    </row>
    <row r="1412" spans="2:47" s="1" customFormat="1" ht="11.25">
      <c r="B1412" s="33"/>
      <c r="D1412" s="145" t="s">
        <v>177</v>
      </c>
      <c r="F1412" s="146" t="s">
        <v>1620</v>
      </c>
      <c r="I1412" s="147"/>
      <c r="L1412" s="33"/>
      <c r="M1412" s="148"/>
      <c r="T1412" s="54"/>
      <c r="AT1412" s="18" t="s">
        <v>177</v>
      </c>
      <c r="AU1412" s="18" t="s">
        <v>90</v>
      </c>
    </row>
    <row r="1413" spans="2:51" s="12" customFormat="1" ht="11.25">
      <c r="B1413" s="149"/>
      <c r="D1413" s="150" t="s">
        <v>179</v>
      </c>
      <c r="E1413" s="151" t="s">
        <v>19</v>
      </c>
      <c r="F1413" s="152" t="s">
        <v>2459</v>
      </c>
      <c r="H1413" s="151" t="s">
        <v>19</v>
      </c>
      <c r="I1413" s="153"/>
      <c r="L1413" s="149"/>
      <c r="M1413" s="154"/>
      <c r="T1413" s="155"/>
      <c r="AT1413" s="151" t="s">
        <v>179</v>
      </c>
      <c r="AU1413" s="151" t="s">
        <v>90</v>
      </c>
      <c r="AV1413" s="12" t="s">
        <v>82</v>
      </c>
      <c r="AW1413" s="12" t="s">
        <v>35</v>
      </c>
      <c r="AX1413" s="12" t="s">
        <v>74</v>
      </c>
      <c r="AY1413" s="151" t="s">
        <v>167</v>
      </c>
    </row>
    <row r="1414" spans="2:51" s="13" customFormat="1" ht="11.25">
      <c r="B1414" s="156"/>
      <c r="D1414" s="150" t="s">
        <v>179</v>
      </c>
      <c r="E1414" s="157" t="s">
        <v>19</v>
      </c>
      <c r="F1414" s="158" t="s">
        <v>3043</v>
      </c>
      <c r="H1414" s="159">
        <v>19.845</v>
      </c>
      <c r="I1414" s="160"/>
      <c r="L1414" s="156"/>
      <c r="M1414" s="161"/>
      <c r="T1414" s="162"/>
      <c r="AT1414" s="157" t="s">
        <v>179</v>
      </c>
      <c r="AU1414" s="157" t="s">
        <v>90</v>
      </c>
      <c r="AV1414" s="13" t="s">
        <v>90</v>
      </c>
      <c r="AW1414" s="13" t="s">
        <v>35</v>
      </c>
      <c r="AX1414" s="13" t="s">
        <v>74</v>
      </c>
      <c r="AY1414" s="157" t="s">
        <v>167</v>
      </c>
    </row>
    <row r="1415" spans="2:51" s="13" customFormat="1" ht="11.25">
      <c r="B1415" s="156"/>
      <c r="D1415" s="150" t="s">
        <v>179</v>
      </c>
      <c r="E1415" s="157" t="s">
        <v>19</v>
      </c>
      <c r="F1415" s="158" t="s">
        <v>3044</v>
      </c>
      <c r="H1415" s="159">
        <v>19.845</v>
      </c>
      <c r="I1415" s="160"/>
      <c r="L1415" s="156"/>
      <c r="M1415" s="161"/>
      <c r="T1415" s="162"/>
      <c r="AT1415" s="157" t="s">
        <v>179</v>
      </c>
      <c r="AU1415" s="157" t="s">
        <v>90</v>
      </c>
      <c r="AV1415" s="13" t="s">
        <v>90</v>
      </c>
      <c r="AW1415" s="13" t="s">
        <v>35</v>
      </c>
      <c r="AX1415" s="13" t="s">
        <v>74</v>
      </c>
      <c r="AY1415" s="157" t="s">
        <v>167</v>
      </c>
    </row>
    <row r="1416" spans="2:51" s="13" customFormat="1" ht="11.25">
      <c r="B1416" s="156"/>
      <c r="D1416" s="150" t="s">
        <v>179</v>
      </c>
      <c r="E1416" s="157" t="s">
        <v>19</v>
      </c>
      <c r="F1416" s="158" t="s">
        <v>3045</v>
      </c>
      <c r="H1416" s="159">
        <v>3.89</v>
      </c>
      <c r="I1416" s="160"/>
      <c r="L1416" s="156"/>
      <c r="M1416" s="161"/>
      <c r="T1416" s="162"/>
      <c r="AT1416" s="157" t="s">
        <v>179</v>
      </c>
      <c r="AU1416" s="157" t="s">
        <v>90</v>
      </c>
      <c r="AV1416" s="13" t="s">
        <v>90</v>
      </c>
      <c r="AW1416" s="13" t="s">
        <v>35</v>
      </c>
      <c r="AX1416" s="13" t="s">
        <v>74</v>
      </c>
      <c r="AY1416" s="157" t="s">
        <v>167</v>
      </c>
    </row>
    <row r="1417" spans="2:51" s="13" customFormat="1" ht="11.25">
      <c r="B1417" s="156"/>
      <c r="D1417" s="150" t="s">
        <v>179</v>
      </c>
      <c r="E1417" s="157" t="s">
        <v>19</v>
      </c>
      <c r="F1417" s="158" t="s">
        <v>3046</v>
      </c>
      <c r="H1417" s="159">
        <v>3.89</v>
      </c>
      <c r="I1417" s="160"/>
      <c r="L1417" s="156"/>
      <c r="M1417" s="161"/>
      <c r="T1417" s="162"/>
      <c r="AT1417" s="157" t="s">
        <v>179</v>
      </c>
      <c r="AU1417" s="157" t="s">
        <v>90</v>
      </c>
      <c r="AV1417" s="13" t="s">
        <v>90</v>
      </c>
      <c r="AW1417" s="13" t="s">
        <v>35</v>
      </c>
      <c r="AX1417" s="13" t="s">
        <v>74</v>
      </c>
      <c r="AY1417" s="157" t="s">
        <v>167</v>
      </c>
    </row>
    <row r="1418" spans="2:51" s="12" customFormat="1" ht="11.25">
      <c r="B1418" s="149"/>
      <c r="D1418" s="150" t="s">
        <v>179</v>
      </c>
      <c r="E1418" s="151" t="s">
        <v>19</v>
      </c>
      <c r="F1418" s="152" t="s">
        <v>2462</v>
      </c>
      <c r="H1418" s="151" t="s">
        <v>19</v>
      </c>
      <c r="I1418" s="153"/>
      <c r="L1418" s="149"/>
      <c r="M1418" s="154"/>
      <c r="T1418" s="155"/>
      <c r="AT1418" s="151" t="s">
        <v>179</v>
      </c>
      <c r="AU1418" s="151" t="s">
        <v>90</v>
      </c>
      <c r="AV1418" s="12" t="s">
        <v>82</v>
      </c>
      <c r="AW1418" s="12" t="s">
        <v>35</v>
      </c>
      <c r="AX1418" s="12" t="s">
        <v>74</v>
      </c>
      <c r="AY1418" s="151" t="s">
        <v>167</v>
      </c>
    </row>
    <row r="1419" spans="2:51" s="13" customFormat="1" ht="11.25">
      <c r="B1419" s="156"/>
      <c r="D1419" s="150" t="s">
        <v>179</v>
      </c>
      <c r="E1419" s="157" t="s">
        <v>19</v>
      </c>
      <c r="F1419" s="158" t="s">
        <v>2463</v>
      </c>
      <c r="H1419" s="159">
        <v>1.56</v>
      </c>
      <c r="I1419" s="160"/>
      <c r="L1419" s="156"/>
      <c r="M1419" s="161"/>
      <c r="T1419" s="162"/>
      <c r="AT1419" s="157" t="s">
        <v>179</v>
      </c>
      <c r="AU1419" s="157" t="s">
        <v>90</v>
      </c>
      <c r="AV1419" s="13" t="s">
        <v>90</v>
      </c>
      <c r="AW1419" s="13" t="s">
        <v>35</v>
      </c>
      <c r="AX1419" s="13" t="s">
        <v>74</v>
      </c>
      <c r="AY1419" s="157" t="s">
        <v>167</v>
      </c>
    </row>
    <row r="1420" spans="2:51" s="12" customFormat="1" ht="11.25">
      <c r="B1420" s="149"/>
      <c r="D1420" s="150" t="s">
        <v>179</v>
      </c>
      <c r="E1420" s="151" t="s">
        <v>19</v>
      </c>
      <c r="F1420" s="152" t="s">
        <v>3047</v>
      </c>
      <c r="H1420" s="151" t="s">
        <v>19</v>
      </c>
      <c r="I1420" s="153"/>
      <c r="L1420" s="149"/>
      <c r="M1420" s="154"/>
      <c r="T1420" s="155"/>
      <c r="AT1420" s="151" t="s">
        <v>179</v>
      </c>
      <c r="AU1420" s="151" t="s">
        <v>90</v>
      </c>
      <c r="AV1420" s="12" t="s">
        <v>82</v>
      </c>
      <c r="AW1420" s="12" t="s">
        <v>35</v>
      </c>
      <c r="AX1420" s="12" t="s">
        <v>74</v>
      </c>
      <c r="AY1420" s="151" t="s">
        <v>167</v>
      </c>
    </row>
    <row r="1421" spans="2:51" s="13" customFormat="1" ht="11.25">
      <c r="B1421" s="156"/>
      <c r="D1421" s="150" t="s">
        <v>179</v>
      </c>
      <c r="E1421" s="157" t="s">
        <v>19</v>
      </c>
      <c r="F1421" s="158" t="s">
        <v>3048</v>
      </c>
      <c r="H1421" s="159">
        <v>45.996</v>
      </c>
      <c r="I1421" s="160"/>
      <c r="L1421" s="156"/>
      <c r="M1421" s="161"/>
      <c r="T1421" s="162"/>
      <c r="AT1421" s="157" t="s">
        <v>179</v>
      </c>
      <c r="AU1421" s="157" t="s">
        <v>90</v>
      </c>
      <c r="AV1421" s="13" t="s">
        <v>90</v>
      </c>
      <c r="AW1421" s="13" t="s">
        <v>35</v>
      </c>
      <c r="AX1421" s="13" t="s">
        <v>74</v>
      </c>
      <c r="AY1421" s="157" t="s">
        <v>167</v>
      </c>
    </row>
    <row r="1422" spans="2:51" s="14" customFormat="1" ht="11.25">
      <c r="B1422" s="163"/>
      <c r="D1422" s="150" t="s">
        <v>179</v>
      </c>
      <c r="E1422" s="164" t="s">
        <v>19</v>
      </c>
      <c r="F1422" s="165" t="s">
        <v>200</v>
      </c>
      <c r="H1422" s="166">
        <v>95.02600000000001</v>
      </c>
      <c r="I1422" s="167"/>
      <c r="L1422" s="163"/>
      <c r="M1422" s="168"/>
      <c r="T1422" s="169"/>
      <c r="AT1422" s="164" t="s">
        <v>179</v>
      </c>
      <c r="AU1422" s="164" t="s">
        <v>90</v>
      </c>
      <c r="AV1422" s="14" t="s">
        <v>175</v>
      </c>
      <c r="AW1422" s="14" t="s">
        <v>35</v>
      </c>
      <c r="AX1422" s="14" t="s">
        <v>82</v>
      </c>
      <c r="AY1422" s="164" t="s">
        <v>167</v>
      </c>
    </row>
    <row r="1423" spans="2:65" s="1" customFormat="1" ht="24.2" customHeight="1">
      <c r="B1423" s="33"/>
      <c r="C1423" s="132" t="s">
        <v>3049</v>
      </c>
      <c r="D1423" s="132" t="s">
        <v>170</v>
      </c>
      <c r="E1423" s="133" t="s">
        <v>1633</v>
      </c>
      <c r="F1423" s="134" t="s">
        <v>1634</v>
      </c>
      <c r="G1423" s="135" t="s">
        <v>173</v>
      </c>
      <c r="H1423" s="136">
        <v>95.026</v>
      </c>
      <c r="I1423" s="137"/>
      <c r="J1423" s="138">
        <f>ROUND(I1423*H1423,2)</f>
        <v>0</v>
      </c>
      <c r="K1423" s="134" t="s">
        <v>174</v>
      </c>
      <c r="L1423" s="33"/>
      <c r="M1423" s="139" t="s">
        <v>19</v>
      </c>
      <c r="N1423" s="140" t="s">
        <v>46</v>
      </c>
      <c r="P1423" s="141">
        <f>O1423*H1423</f>
        <v>0</v>
      </c>
      <c r="Q1423" s="141">
        <v>0.00026</v>
      </c>
      <c r="R1423" s="141">
        <f>Q1423*H1423</f>
        <v>0.024706759999999998</v>
      </c>
      <c r="S1423" s="141">
        <v>0</v>
      </c>
      <c r="T1423" s="142">
        <f>S1423*H1423</f>
        <v>0</v>
      </c>
      <c r="AR1423" s="143" t="s">
        <v>309</v>
      </c>
      <c r="AT1423" s="143" t="s">
        <v>170</v>
      </c>
      <c r="AU1423" s="143" t="s">
        <v>90</v>
      </c>
      <c r="AY1423" s="18" t="s">
        <v>167</v>
      </c>
      <c r="BE1423" s="144">
        <f>IF(N1423="základní",J1423,0)</f>
        <v>0</v>
      </c>
      <c r="BF1423" s="144">
        <f>IF(N1423="snížená",J1423,0)</f>
        <v>0</v>
      </c>
      <c r="BG1423" s="144">
        <f>IF(N1423="zákl. přenesená",J1423,0)</f>
        <v>0</v>
      </c>
      <c r="BH1423" s="144">
        <f>IF(N1423="sníž. přenesená",J1423,0)</f>
        <v>0</v>
      </c>
      <c r="BI1423" s="144">
        <f>IF(N1423="nulová",J1423,0)</f>
        <v>0</v>
      </c>
      <c r="BJ1423" s="18" t="s">
        <v>90</v>
      </c>
      <c r="BK1423" s="144">
        <f>ROUND(I1423*H1423,2)</f>
        <v>0</v>
      </c>
      <c r="BL1423" s="18" t="s">
        <v>309</v>
      </c>
      <c r="BM1423" s="143" t="s">
        <v>3050</v>
      </c>
    </row>
    <row r="1424" spans="2:47" s="1" customFormat="1" ht="11.25">
      <c r="B1424" s="33"/>
      <c r="D1424" s="145" t="s">
        <v>177</v>
      </c>
      <c r="F1424" s="146" t="s">
        <v>1636</v>
      </c>
      <c r="I1424" s="147"/>
      <c r="L1424" s="33"/>
      <c r="M1424" s="148"/>
      <c r="T1424" s="54"/>
      <c r="AT1424" s="18" t="s">
        <v>177</v>
      </c>
      <c r="AU1424" s="18" t="s">
        <v>90</v>
      </c>
    </row>
    <row r="1425" spans="2:63" s="11" customFormat="1" ht="22.9" customHeight="1">
      <c r="B1425" s="120"/>
      <c r="D1425" s="121" t="s">
        <v>73</v>
      </c>
      <c r="E1425" s="130" t="s">
        <v>3051</v>
      </c>
      <c r="F1425" s="130" t="s">
        <v>3052</v>
      </c>
      <c r="I1425" s="123"/>
      <c r="J1425" s="131">
        <f>BK1425</f>
        <v>0</v>
      </c>
      <c r="L1425" s="120"/>
      <c r="M1425" s="125"/>
      <c r="P1425" s="126">
        <f>SUM(P1426:P1433)</f>
        <v>0</v>
      </c>
      <c r="R1425" s="126">
        <f>SUM(R1426:R1433)</f>
        <v>0</v>
      </c>
      <c r="T1425" s="127">
        <f>SUM(T1426:T1433)</f>
        <v>0</v>
      </c>
      <c r="AR1425" s="121" t="s">
        <v>90</v>
      </c>
      <c r="AT1425" s="128" t="s">
        <v>73</v>
      </c>
      <c r="AU1425" s="128" t="s">
        <v>82</v>
      </c>
      <c r="AY1425" s="121" t="s">
        <v>167</v>
      </c>
      <c r="BK1425" s="129">
        <f>SUM(BK1426:BK1433)</f>
        <v>0</v>
      </c>
    </row>
    <row r="1426" spans="2:65" s="1" customFormat="1" ht="16.5" customHeight="1">
      <c r="B1426" s="33"/>
      <c r="C1426" s="132" t="s">
        <v>3053</v>
      </c>
      <c r="D1426" s="132" t="s">
        <v>170</v>
      </c>
      <c r="E1426" s="133" t="s">
        <v>3054</v>
      </c>
      <c r="F1426" s="134" t="s">
        <v>3055</v>
      </c>
      <c r="G1426" s="135" t="s">
        <v>382</v>
      </c>
      <c r="H1426" s="136">
        <v>1</v>
      </c>
      <c r="I1426" s="137"/>
      <c r="J1426" s="138">
        <f>ROUND(I1426*H1426,2)</f>
        <v>0</v>
      </c>
      <c r="K1426" s="134" t="s">
        <v>19</v>
      </c>
      <c r="L1426" s="33"/>
      <c r="M1426" s="139" t="s">
        <v>19</v>
      </c>
      <c r="N1426" s="140" t="s">
        <v>46</v>
      </c>
      <c r="P1426" s="141">
        <f>O1426*H1426</f>
        <v>0</v>
      </c>
      <c r="Q1426" s="141">
        <v>0</v>
      </c>
      <c r="R1426" s="141">
        <f>Q1426*H1426</f>
        <v>0</v>
      </c>
      <c r="S1426" s="141">
        <v>0</v>
      </c>
      <c r="T1426" s="142">
        <f>S1426*H1426</f>
        <v>0</v>
      </c>
      <c r="AR1426" s="143" t="s">
        <v>309</v>
      </c>
      <c r="AT1426" s="143" t="s">
        <v>170</v>
      </c>
      <c r="AU1426" s="143" t="s">
        <v>90</v>
      </c>
      <c r="AY1426" s="18" t="s">
        <v>167</v>
      </c>
      <c r="BE1426" s="144">
        <f>IF(N1426="základní",J1426,0)</f>
        <v>0</v>
      </c>
      <c r="BF1426" s="144">
        <f>IF(N1426="snížená",J1426,0)</f>
        <v>0</v>
      </c>
      <c r="BG1426" s="144">
        <f>IF(N1426="zákl. přenesená",J1426,0)</f>
        <v>0</v>
      </c>
      <c r="BH1426" s="144">
        <f>IF(N1426="sníž. přenesená",J1426,0)</f>
        <v>0</v>
      </c>
      <c r="BI1426" s="144">
        <f>IF(N1426="nulová",J1426,0)</f>
        <v>0</v>
      </c>
      <c r="BJ1426" s="18" t="s">
        <v>90</v>
      </c>
      <c r="BK1426" s="144">
        <f>ROUND(I1426*H1426,2)</f>
        <v>0</v>
      </c>
      <c r="BL1426" s="18" t="s">
        <v>309</v>
      </c>
      <c r="BM1426" s="143" t="s">
        <v>3056</v>
      </c>
    </row>
    <row r="1427" spans="2:51" s="12" customFormat="1" ht="11.25">
      <c r="B1427" s="149"/>
      <c r="D1427" s="150" t="s">
        <v>179</v>
      </c>
      <c r="E1427" s="151" t="s">
        <v>19</v>
      </c>
      <c r="F1427" s="152" t="s">
        <v>1400</v>
      </c>
      <c r="H1427" s="151" t="s">
        <v>19</v>
      </c>
      <c r="I1427" s="153"/>
      <c r="L1427" s="149"/>
      <c r="M1427" s="154"/>
      <c r="T1427" s="155"/>
      <c r="AT1427" s="151" t="s">
        <v>179</v>
      </c>
      <c r="AU1427" s="151" t="s">
        <v>90</v>
      </c>
      <c r="AV1427" s="12" t="s">
        <v>82</v>
      </c>
      <c r="AW1427" s="12" t="s">
        <v>35</v>
      </c>
      <c r="AX1427" s="12" t="s">
        <v>74</v>
      </c>
      <c r="AY1427" s="151" t="s">
        <v>167</v>
      </c>
    </row>
    <row r="1428" spans="2:51" s="13" customFormat="1" ht="11.25">
      <c r="B1428" s="156"/>
      <c r="D1428" s="150" t="s">
        <v>179</v>
      </c>
      <c r="E1428" s="157" t="s">
        <v>19</v>
      </c>
      <c r="F1428" s="158" t="s">
        <v>3057</v>
      </c>
      <c r="H1428" s="159">
        <v>1</v>
      </c>
      <c r="I1428" s="160"/>
      <c r="L1428" s="156"/>
      <c r="M1428" s="161"/>
      <c r="T1428" s="162"/>
      <c r="AT1428" s="157" t="s">
        <v>179</v>
      </c>
      <c r="AU1428" s="157" t="s">
        <v>90</v>
      </c>
      <c r="AV1428" s="13" t="s">
        <v>90</v>
      </c>
      <c r="AW1428" s="13" t="s">
        <v>35</v>
      </c>
      <c r="AX1428" s="13" t="s">
        <v>74</v>
      </c>
      <c r="AY1428" s="157" t="s">
        <v>167</v>
      </c>
    </row>
    <row r="1429" spans="2:51" s="14" customFormat="1" ht="11.25">
      <c r="B1429" s="163"/>
      <c r="D1429" s="150" t="s">
        <v>179</v>
      </c>
      <c r="E1429" s="164" t="s">
        <v>19</v>
      </c>
      <c r="F1429" s="165" t="s">
        <v>200</v>
      </c>
      <c r="H1429" s="166">
        <v>1</v>
      </c>
      <c r="I1429" s="167"/>
      <c r="L1429" s="163"/>
      <c r="M1429" s="168"/>
      <c r="T1429" s="169"/>
      <c r="AT1429" s="164" t="s">
        <v>179</v>
      </c>
      <c r="AU1429" s="164" t="s">
        <v>90</v>
      </c>
      <c r="AV1429" s="14" t="s">
        <v>175</v>
      </c>
      <c r="AW1429" s="14" t="s">
        <v>35</v>
      </c>
      <c r="AX1429" s="14" t="s">
        <v>82</v>
      </c>
      <c r="AY1429" s="164" t="s">
        <v>167</v>
      </c>
    </row>
    <row r="1430" spans="2:65" s="1" customFormat="1" ht="16.5" customHeight="1">
      <c r="B1430" s="33"/>
      <c r="C1430" s="132" t="s">
        <v>3058</v>
      </c>
      <c r="D1430" s="132" t="s">
        <v>170</v>
      </c>
      <c r="E1430" s="133" t="s">
        <v>3059</v>
      </c>
      <c r="F1430" s="134" t="s">
        <v>3060</v>
      </c>
      <c r="G1430" s="135" t="s">
        <v>382</v>
      </c>
      <c r="H1430" s="136">
        <v>1</v>
      </c>
      <c r="I1430" s="137"/>
      <c r="J1430" s="138">
        <f>ROUND(I1430*H1430,2)</f>
        <v>0</v>
      </c>
      <c r="K1430" s="134" t="s">
        <v>19</v>
      </c>
      <c r="L1430" s="33"/>
      <c r="M1430" s="139" t="s">
        <v>19</v>
      </c>
      <c r="N1430" s="140" t="s">
        <v>46</v>
      </c>
      <c r="P1430" s="141">
        <f>O1430*H1430</f>
        <v>0</v>
      </c>
      <c r="Q1430" s="141">
        <v>0</v>
      </c>
      <c r="R1430" s="141">
        <f>Q1430*H1430</f>
        <v>0</v>
      </c>
      <c r="S1430" s="141">
        <v>0</v>
      </c>
      <c r="T1430" s="142">
        <f>S1430*H1430</f>
        <v>0</v>
      </c>
      <c r="AR1430" s="143" t="s">
        <v>309</v>
      </c>
      <c r="AT1430" s="143" t="s">
        <v>170</v>
      </c>
      <c r="AU1430" s="143" t="s">
        <v>90</v>
      </c>
      <c r="AY1430" s="18" t="s">
        <v>167</v>
      </c>
      <c r="BE1430" s="144">
        <f>IF(N1430="základní",J1430,0)</f>
        <v>0</v>
      </c>
      <c r="BF1430" s="144">
        <f>IF(N1430="snížená",J1430,0)</f>
        <v>0</v>
      </c>
      <c r="BG1430" s="144">
        <f>IF(N1430="zákl. přenesená",J1430,0)</f>
        <v>0</v>
      </c>
      <c r="BH1430" s="144">
        <f>IF(N1430="sníž. přenesená",J1430,0)</f>
        <v>0</v>
      </c>
      <c r="BI1430" s="144">
        <f>IF(N1430="nulová",J1430,0)</f>
        <v>0</v>
      </c>
      <c r="BJ1430" s="18" t="s">
        <v>90</v>
      </c>
      <c r="BK1430" s="144">
        <f>ROUND(I1430*H1430,2)</f>
        <v>0</v>
      </c>
      <c r="BL1430" s="18" t="s">
        <v>309</v>
      </c>
      <c r="BM1430" s="143" t="s">
        <v>3061</v>
      </c>
    </row>
    <row r="1431" spans="2:51" s="12" customFormat="1" ht="11.25">
      <c r="B1431" s="149"/>
      <c r="D1431" s="150" t="s">
        <v>179</v>
      </c>
      <c r="E1431" s="151" t="s">
        <v>19</v>
      </c>
      <c r="F1431" s="152" t="s">
        <v>1400</v>
      </c>
      <c r="H1431" s="151" t="s">
        <v>19</v>
      </c>
      <c r="I1431" s="153"/>
      <c r="L1431" s="149"/>
      <c r="M1431" s="154"/>
      <c r="T1431" s="155"/>
      <c r="AT1431" s="151" t="s">
        <v>179</v>
      </c>
      <c r="AU1431" s="151" t="s">
        <v>90</v>
      </c>
      <c r="AV1431" s="12" t="s">
        <v>82</v>
      </c>
      <c r="AW1431" s="12" t="s">
        <v>35</v>
      </c>
      <c r="AX1431" s="12" t="s">
        <v>74</v>
      </c>
      <c r="AY1431" s="151" t="s">
        <v>167</v>
      </c>
    </row>
    <row r="1432" spans="2:51" s="13" customFormat="1" ht="11.25">
      <c r="B1432" s="156"/>
      <c r="D1432" s="150" t="s">
        <v>179</v>
      </c>
      <c r="E1432" s="157" t="s">
        <v>19</v>
      </c>
      <c r="F1432" s="158" t="s">
        <v>3062</v>
      </c>
      <c r="H1432" s="159">
        <v>1</v>
      </c>
      <c r="I1432" s="160"/>
      <c r="L1432" s="156"/>
      <c r="M1432" s="161"/>
      <c r="T1432" s="162"/>
      <c r="AT1432" s="157" t="s">
        <v>179</v>
      </c>
      <c r="AU1432" s="157" t="s">
        <v>90</v>
      </c>
      <c r="AV1432" s="13" t="s">
        <v>90</v>
      </c>
      <c r="AW1432" s="13" t="s">
        <v>35</v>
      </c>
      <c r="AX1432" s="13" t="s">
        <v>74</v>
      </c>
      <c r="AY1432" s="157" t="s">
        <v>167</v>
      </c>
    </row>
    <row r="1433" spans="2:51" s="14" customFormat="1" ht="11.25">
      <c r="B1433" s="163"/>
      <c r="D1433" s="150" t="s">
        <v>179</v>
      </c>
      <c r="E1433" s="164" t="s">
        <v>19</v>
      </c>
      <c r="F1433" s="165" t="s">
        <v>200</v>
      </c>
      <c r="H1433" s="166">
        <v>1</v>
      </c>
      <c r="I1433" s="167"/>
      <c r="L1433" s="163"/>
      <c r="M1433" s="170"/>
      <c r="N1433" s="171"/>
      <c r="O1433" s="171"/>
      <c r="P1433" s="171"/>
      <c r="Q1433" s="171"/>
      <c r="R1433" s="171"/>
      <c r="S1433" s="171"/>
      <c r="T1433" s="172"/>
      <c r="AT1433" s="164" t="s">
        <v>179</v>
      </c>
      <c r="AU1433" s="164" t="s">
        <v>90</v>
      </c>
      <c r="AV1433" s="14" t="s">
        <v>175</v>
      </c>
      <c r="AW1433" s="14" t="s">
        <v>35</v>
      </c>
      <c r="AX1433" s="14" t="s">
        <v>82</v>
      </c>
      <c r="AY1433" s="164" t="s">
        <v>167</v>
      </c>
    </row>
    <row r="1434" spans="2:12" s="1" customFormat="1" ht="6.95" customHeight="1">
      <c r="B1434" s="42"/>
      <c r="C1434" s="43"/>
      <c r="D1434" s="43"/>
      <c r="E1434" s="43"/>
      <c r="F1434" s="43"/>
      <c r="G1434" s="43"/>
      <c r="H1434" s="43"/>
      <c r="I1434" s="43"/>
      <c r="J1434" s="43"/>
      <c r="K1434" s="43"/>
      <c r="L1434" s="33"/>
    </row>
  </sheetData>
  <sheetProtection algorithmName="SHA-512" hashValue="C7r8Ve2IUbsnAH8SGl0xExkxMVFXRKyyfuEVkJrVYQhy3q88F7U+UMUMFj/itL76m654Ml+h3UoB0212VXoZjA==" saltValue="9WlS4BMtcDzfLhyi+dnJdn0gn5sWKluSgaSWmKlT6jQ5LB9PZEy/CPpoGQtcEfpp5c2yCSEqb0DZjGTkhjPJRA==" spinCount="100000" sheet="1" objects="1" scenarios="1" formatColumns="0" formatRows="0" autoFilter="0"/>
  <autoFilter ref="C105:K1433"/>
  <mergeCells count="12">
    <mergeCell ref="E98:H98"/>
    <mergeCell ref="L2:V2"/>
    <mergeCell ref="E50:H50"/>
    <mergeCell ref="E52:H52"/>
    <mergeCell ref="E54:H54"/>
    <mergeCell ref="E94:H94"/>
    <mergeCell ref="E96:H96"/>
    <mergeCell ref="E7:H7"/>
    <mergeCell ref="E9:H9"/>
    <mergeCell ref="E11:H11"/>
    <mergeCell ref="E20:H20"/>
    <mergeCell ref="E29:H29"/>
  </mergeCells>
  <hyperlinks>
    <hyperlink ref="F110" r:id="rId1" display="https://podminky.urs.cz/item/CS_URS_2023_02/131251104"/>
    <hyperlink ref="F116" r:id="rId2" display="https://podminky.urs.cz/item/CS_URS_2023_02/131251204"/>
    <hyperlink ref="F123" r:id="rId3" display="https://podminky.urs.cz/item/CS_URS_2023_02/132251102"/>
    <hyperlink ref="F132" r:id="rId4" display="https://podminky.urs.cz/item/CS_URS_2023_02/132251252"/>
    <hyperlink ref="F137" r:id="rId5" display="https://podminky.urs.cz/item/CS_URS_2023_02/133251104"/>
    <hyperlink ref="F150" r:id="rId6" display="https://podminky.urs.cz/item/CS_URS_2023_02/133254104"/>
    <hyperlink ref="F160" r:id="rId7" display="https://podminky.urs.cz/item/CS_URS_2023_02/151101201"/>
    <hyperlink ref="F177" r:id="rId8" display="https://podminky.urs.cz/item/CS_URS_2023_02/151101211"/>
    <hyperlink ref="F179" r:id="rId9" display="https://podminky.urs.cz/item/CS_URS_2023_02/151101301"/>
    <hyperlink ref="F181" r:id="rId10" display="https://podminky.urs.cz/item/CS_URS_2023_02/151101311"/>
    <hyperlink ref="F183" r:id="rId11" display="https://podminky.urs.cz/item/CS_URS_2023_02/167151111"/>
    <hyperlink ref="F188" r:id="rId12" display="https://podminky.urs.cz/item/CS_URS_2023_02/174151101"/>
    <hyperlink ref="F222" r:id="rId13" display="https://podminky.urs.cz/item/CS_URS_2023_02/162251102"/>
    <hyperlink ref="F229" r:id="rId14" display="https://podminky.urs.cz/item/CS_URS_2023_02/162751117"/>
    <hyperlink ref="F234" r:id="rId15" display="https://podminky.urs.cz/item/CS_URS_2023_02/171201221"/>
    <hyperlink ref="F240" r:id="rId16" display="https://podminky.urs.cz/item/CS_URS_2023_02/271532212"/>
    <hyperlink ref="F251" r:id="rId17" display="https://podminky.urs.cz/item/CS_URS_2023_02/273321411"/>
    <hyperlink ref="F256" r:id="rId18" display="https://podminky.urs.cz/item/CS_URS_2023_02/273351121"/>
    <hyperlink ref="F261" r:id="rId19" display="https://podminky.urs.cz/item/CS_URS_2023_02/273351122"/>
    <hyperlink ref="F263" r:id="rId20" display="https://podminky.urs.cz/item/CS_URS_2023_02/273361821"/>
    <hyperlink ref="F269" r:id="rId21" display="https://podminky.urs.cz/item/CS_URS_2023_02/274313711"/>
    <hyperlink ref="F289" r:id="rId22" display="https://podminky.urs.cz/item/CS_URS_2023_02/274351121"/>
    <hyperlink ref="F302" r:id="rId23" display="https://podminky.urs.cz/item/CS_URS_2023_02/274351122"/>
    <hyperlink ref="F304" r:id="rId24" display="https://podminky.urs.cz/item/CS_URS_2023_02/275313711"/>
    <hyperlink ref="F318" r:id="rId25" display="https://podminky.urs.cz/item/CS_URS_2023_02/275351121"/>
    <hyperlink ref="F330" r:id="rId26" display="https://podminky.urs.cz/item/CS_URS_2023_02/275351122"/>
    <hyperlink ref="F347" r:id="rId27" display="https://podminky.urs.cz/item/CS_URS_2023_02/279113143"/>
    <hyperlink ref="F354" r:id="rId28" display="https://podminky.urs.cz/item/CS_URS_2023_02/279361821"/>
    <hyperlink ref="F363" r:id="rId29" display="https://podminky.urs.cz/item/CS_URS_2023_02/311113142"/>
    <hyperlink ref="F374" r:id="rId30" display="https://podminky.urs.cz/item/CS_URS_2023_02/311234231"/>
    <hyperlink ref="F380" r:id="rId31" display="https://podminky.urs.cz/item/CS_URS_2023_02/311361821"/>
    <hyperlink ref="F386" r:id="rId32" display="https://podminky.urs.cz/item/CS_URS_2023_02/317168052"/>
    <hyperlink ref="F390" r:id="rId33" display="https://podminky.urs.cz/item/CS_URS_2023_02/330321411"/>
    <hyperlink ref="F397" r:id="rId34" display="https://podminky.urs.cz/item/CS_URS_2023_02/330321510"/>
    <hyperlink ref="F402" r:id="rId35" display="https://podminky.urs.cz/item/CS_URS_2023_02/331351111"/>
    <hyperlink ref="F407" r:id="rId36" display="https://podminky.urs.cz/item/CS_URS_2023_02/331351112"/>
    <hyperlink ref="F409" r:id="rId37" display="https://podminky.urs.cz/item/CS_URS_2023_02/331361821"/>
    <hyperlink ref="F415" r:id="rId38" display="https://podminky.urs.cz/item/CS_URS_2023_02/332351111"/>
    <hyperlink ref="F422" r:id="rId39" display="https://podminky.urs.cz/item/CS_URS_2023_02/332351112"/>
    <hyperlink ref="F424" r:id="rId40" display="https://podminky.urs.cz/item/CS_URS_2023_02/332351911"/>
    <hyperlink ref="F426" r:id="rId41" display="https://podminky.urs.cz/item/CS_URS_2023_02/332361821"/>
    <hyperlink ref="F438" r:id="rId42" display="https://podminky.urs.cz/item/CS_URS_2023_02/310279842"/>
    <hyperlink ref="F446" r:id="rId43" display="https://podminky.urs.cz/item/CS_URS_2023_02/349231811"/>
    <hyperlink ref="F454" r:id="rId44" display="https://podminky.urs.cz/item/CS_URS_2023_02/411321515"/>
    <hyperlink ref="F488" r:id="rId45" display="https://podminky.urs.cz/item/CS_URS_2023_02/411351011"/>
    <hyperlink ref="F515" r:id="rId46" display="https://podminky.urs.cz/item/CS_URS_2023_02/411351012"/>
    <hyperlink ref="F517" r:id="rId47" display="https://podminky.urs.cz/item/CS_URS_2023_02/411351021"/>
    <hyperlink ref="F540" r:id="rId48" display="https://podminky.urs.cz/item/CS_URS_2023_02/411351022"/>
    <hyperlink ref="F542" r:id="rId49" display="https://podminky.urs.cz/item/CS_URS_2023_02/411354311"/>
    <hyperlink ref="F551" r:id="rId50" display="https://podminky.urs.cz/item/CS_URS_2023_02/411354312"/>
    <hyperlink ref="F553" r:id="rId51" display="https://podminky.urs.cz/item/CS_URS_2023_02/411354313"/>
    <hyperlink ref="F568" r:id="rId52" display="https://podminky.urs.cz/item/CS_URS_2023_02/411354314"/>
    <hyperlink ref="F570" r:id="rId53" display="https://podminky.urs.cz/item/CS_URS_2023_02/411354315"/>
    <hyperlink ref="F585" r:id="rId54" display="https://podminky.urs.cz/item/CS_URS_2023_02/411354316"/>
    <hyperlink ref="F587" r:id="rId55" display="https://podminky.urs.cz/item/CS_URS_2023_02/411361821"/>
    <hyperlink ref="F599" r:id="rId56" display="https://podminky.urs.cz/item/CS_URS_2023_02/413321515"/>
    <hyperlink ref="F612" r:id="rId57" display="https://podminky.urs.cz/item/CS_URS_2023_02/413351111"/>
    <hyperlink ref="F625" r:id="rId58" display="https://podminky.urs.cz/item/CS_URS_2023_02/413351112"/>
    <hyperlink ref="F627" r:id="rId59" display="https://podminky.urs.cz/item/CS_URS_2023_02/413361821"/>
    <hyperlink ref="F634" r:id="rId60" display="https://podminky.urs.cz/item/CS_URS_2023_02/417321414"/>
    <hyperlink ref="F652" r:id="rId61" display="https://podminky.urs.cz/item/CS_URS_2023_02/417351115"/>
    <hyperlink ref="F669" r:id="rId62" display="https://podminky.urs.cz/item/CS_URS_2023_02/417351116"/>
    <hyperlink ref="F671" r:id="rId63" display="https://podminky.urs.cz/item/CS_URS_2023_02/417361821"/>
    <hyperlink ref="F681" r:id="rId64" display="https://podminky.urs.cz/item/CS_URS_2023_02/611131121"/>
    <hyperlink ref="F689" r:id="rId65" display="https://podminky.urs.cz/item/CS_URS_2023_02/611311131"/>
    <hyperlink ref="F691" r:id="rId66" display="https://podminky.urs.cz/item/CS_URS_2023_02/611321121"/>
    <hyperlink ref="F693" r:id="rId67" display="https://podminky.urs.cz/item/CS_URS_2023_02/612131121"/>
    <hyperlink ref="F701" r:id="rId68" display="https://podminky.urs.cz/item/CS_URS_2023_02/612321121"/>
    <hyperlink ref="F706" r:id="rId69" display="https://podminky.urs.cz/item/CS_URS_2023_02/612311131"/>
    <hyperlink ref="F711" r:id="rId70" display="https://podminky.urs.cz/item/CS_URS_2023_02/619995001"/>
    <hyperlink ref="F733" r:id="rId71" display="https://podminky.urs.cz/item/CS_URS_2023_02/621221041"/>
    <hyperlink ref="F740" r:id="rId72" display="https://podminky.urs.cz/item/CS_URS_2023_02/621251105"/>
    <hyperlink ref="F742" r:id="rId73" display="https://podminky.urs.cz/item/CS_URS_2023_02/621131121"/>
    <hyperlink ref="F747" r:id="rId74" display="https://podminky.urs.cz/item/CS_URS_2023_02/621142001"/>
    <hyperlink ref="F752" r:id="rId75" display="https://podminky.urs.cz/item/CS_URS_2023_02/621321121"/>
    <hyperlink ref="F777" r:id="rId76" display="https://podminky.urs.cz/item/CS_URS_2023_02/621151031"/>
    <hyperlink ref="F783" r:id="rId77" display="https://podminky.urs.cz/item/CS_URS_2023_02/621531022"/>
    <hyperlink ref="F789" r:id="rId78" display="https://podminky.urs.cz/item/CS_URS_2023_02/622131121"/>
    <hyperlink ref="F809" r:id="rId79" display="https://podminky.urs.cz/item/CS_URS_2023_02/622142001"/>
    <hyperlink ref="F817" r:id="rId80" display="https://podminky.urs.cz/item/CS_URS_2023_02/622322121"/>
    <hyperlink ref="F821" r:id="rId81" display="https://podminky.urs.cz/item/CS_URS_2023_02/622151031"/>
    <hyperlink ref="F849" r:id="rId82" display="https://podminky.urs.cz/item/CS_URS_2023_02/622531022"/>
    <hyperlink ref="F856" r:id="rId83" display="https://podminky.urs.cz/item/CS_URS_2023_02/622221021"/>
    <hyperlink ref="F864" r:id="rId84" display="https://podminky.urs.cz/item/CS_URS_2023_02/622221031"/>
    <hyperlink ref="F875" r:id="rId85" display="https://podminky.urs.cz/item/CS_URS_2023_02/622221011"/>
    <hyperlink ref="F882" r:id="rId86" display="https://podminky.urs.cz/item/CS_URS_2023_02/622251105"/>
    <hyperlink ref="F886" r:id="rId87" display="https://podminky.urs.cz/item/CS_URS_2023_02/622252001"/>
    <hyperlink ref="F895" r:id="rId88" display="https://podminky.urs.cz/item/CS_URS_2023_02/622252002"/>
    <hyperlink ref="F903" r:id="rId89" display="https://podminky.urs.cz/item/CS_URS_2023_02/622143001"/>
    <hyperlink ref="F917" r:id="rId90" display="https://podminky.urs.cz/item/CS_URS_2023_02/629991012"/>
    <hyperlink ref="F930" r:id="rId91" display="https://podminky.urs.cz/item/CS_URS_2023_02/619991001"/>
    <hyperlink ref="F939" r:id="rId92" display="https://podminky.urs.cz/item/CS_URS_2023_02/631312141"/>
    <hyperlink ref="F944" r:id="rId93" display="https://podminky.urs.cz/item/CS_URS_2023_02/631311114"/>
    <hyperlink ref="F952" r:id="rId94" display="https://podminky.urs.cz/item/CS_URS_2023_02/631319171"/>
    <hyperlink ref="F954" r:id="rId95" display="https://podminky.urs.cz/item/CS_URS_2023_02/631311124"/>
    <hyperlink ref="F960" r:id="rId96" display="https://podminky.urs.cz/item/CS_URS_2023_02/631319173"/>
    <hyperlink ref="F965" r:id="rId97" display="https://podminky.urs.cz/item/CS_URS_2023_02/631311134"/>
    <hyperlink ref="F976" r:id="rId98" display="https://podminky.urs.cz/item/CS_URS_2023_02/631319175"/>
    <hyperlink ref="F978" r:id="rId99" display="https://podminky.urs.cz/item/CS_URS_2023_02/631362021"/>
    <hyperlink ref="F998" r:id="rId100" display="https://podminky.urs.cz/item/CS_URS_2023_02/632451446"/>
    <hyperlink ref="F1009" r:id="rId101" display="https://podminky.urs.cz/item/CS_URS_2023_02/632481213"/>
    <hyperlink ref="F1041" r:id="rId102" display="https://podminky.urs.cz/item/CS_URS_2023_02/952901111"/>
    <hyperlink ref="F1059" r:id="rId103" display="https://podminky.urs.cz/item/CS_URS_2023_02/998011002"/>
    <hyperlink ref="F1063" r:id="rId104" display="https://podminky.urs.cz/item/CS_URS_2023_02/711111001"/>
    <hyperlink ref="F1076" r:id="rId105" display="https://podminky.urs.cz/item/CS_URS_2023_02/711112001"/>
    <hyperlink ref="F1088" r:id="rId106" display="https://podminky.urs.cz/item/CS_URS_2023_02/711141559"/>
    <hyperlink ref="F1095" r:id="rId107" display="https://podminky.urs.cz/item/CS_URS_2023_02/711142559"/>
    <hyperlink ref="F1107" r:id="rId108" display="https://podminky.urs.cz/item/CS_URS_2023_02/998711202"/>
    <hyperlink ref="F1110" r:id="rId109" display="https://podminky.urs.cz/item/CS_URS_2023_02/712361703"/>
    <hyperlink ref="F1117" r:id="rId110" display="https://podminky.urs.cz/item/CS_URS_2023_02/712461703"/>
    <hyperlink ref="F1121" r:id="rId111" display="https://podminky.urs.cz/item/CS_URS_2023_02/712861703"/>
    <hyperlink ref="F1135" r:id="rId112" display="https://podminky.urs.cz/item/CS_URS_2023_02/712491171"/>
    <hyperlink ref="F1141" r:id="rId113" display="https://podminky.urs.cz/item/CS_URS_2023_02/712363672"/>
    <hyperlink ref="F1158" r:id="rId114" display="https://podminky.urs.cz/item/CS_URS_2023_02/998712202"/>
    <hyperlink ref="F1161" r:id="rId115" display="https://podminky.urs.cz/item/CS_URS_2023_02/713121111"/>
    <hyperlink ref="F1170" r:id="rId116" display="https://podminky.urs.cz/item/CS_URS_2023_02/713123211"/>
    <hyperlink ref="F1177" r:id="rId117" display="https://podminky.urs.cz/item/CS_URS_2023_02/713141212"/>
    <hyperlink ref="F1189" r:id="rId118" display="https://podminky.urs.cz/item/CS_URS_2023_02/998713202"/>
    <hyperlink ref="F1192" r:id="rId119" display="https://podminky.urs.cz/item/CS_URS_2023_02/762511227"/>
    <hyperlink ref="F1204" r:id="rId120" display="https://podminky.urs.cz/item/CS_URS_2023_02/998762202"/>
    <hyperlink ref="F1217" r:id="rId121" display="https://podminky.urs.cz/item/CS_URS_2023_02/764511601"/>
    <hyperlink ref="F1222" r:id="rId122" display="https://podminky.urs.cz/item/CS_URS_2023_02/764511642"/>
    <hyperlink ref="F1227" r:id="rId123" display="https://podminky.urs.cz/item/CS_URS_2023_02/764518622"/>
    <hyperlink ref="F1232" r:id="rId124" display="https://podminky.urs.cz/item/CS_URS_2023_02/998764202"/>
    <hyperlink ref="F1235" r:id="rId125" display="https://podminky.urs.cz/item/CS_URS_2023_02/766694116"/>
    <hyperlink ref="F1268" r:id="rId126" display="https://podminky.urs.cz/item/CS_URS_2023_02/998766202"/>
    <hyperlink ref="F1327" r:id="rId127" display="https://podminky.urs.cz/item/CS_URS_2023_02/998767202"/>
    <hyperlink ref="F1330" r:id="rId128" display="https://podminky.urs.cz/item/CS_URS_2023_02/771121011"/>
    <hyperlink ref="F1371" r:id="rId129" display="https://podminky.urs.cz/item/CS_URS_2023_02/771591112"/>
    <hyperlink ref="F1380" r:id="rId130" display="https://podminky.urs.cz/item/CS_URS_2023_02/771591325"/>
    <hyperlink ref="F1389" r:id="rId131" display="https://podminky.urs.cz/item/CS_URS_2023_02/998771202"/>
    <hyperlink ref="F1392" r:id="rId132" display="https://podminky.urs.cz/item/CS_URS_2023_02/775591191"/>
    <hyperlink ref="F1403" r:id="rId133" display="https://podminky.urs.cz/item/CS_URS_2023_02/783901453"/>
    <hyperlink ref="F1412" r:id="rId134" display="https://podminky.urs.cz/item/CS_URS_2023_02/784181101"/>
    <hyperlink ref="F1424" r:id="rId135" display="https://podminky.urs.cz/item/CS_URS_2023_02/7842111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3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BM119"/>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104</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3065</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ROUND(J95,2)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ROUND((SUM(BE95:BE118)),2)</f>
        <v>0</v>
      </c>
      <c r="I37" s="94">
        <v>0.21</v>
      </c>
      <c r="J37" s="84">
        <f>ROUND(((SUM(BE95:BE118))*I37),2)</f>
        <v>0</v>
      </c>
      <c r="L37" s="33"/>
    </row>
    <row r="38" spans="2:12" s="1" customFormat="1" ht="14.45" customHeight="1">
      <c r="B38" s="33"/>
      <c r="E38" s="28" t="s">
        <v>46</v>
      </c>
      <c r="F38" s="84">
        <f>ROUND((SUM(BF95:BF118)),2)</f>
        <v>0</v>
      </c>
      <c r="I38" s="94">
        <v>0.15</v>
      </c>
      <c r="J38" s="84">
        <f>ROUND(((SUM(BF95:BF118))*I38),2)</f>
        <v>0</v>
      </c>
      <c r="L38" s="33"/>
    </row>
    <row r="39" spans="2:12" s="1" customFormat="1" ht="14.45" customHeight="1" hidden="1">
      <c r="B39" s="33"/>
      <c r="E39" s="28" t="s">
        <v>47</v>
      </c>
      <c r="F39" s="84">
        <f>ROUND((SUM(BG95:BG118)),2)</f>
        <v>0</v>
      </c>
      <c r="I39" s="94">
        <v>0.21</v>
      </c>
      <c r="J39" s="84">
        <f>0</f>
        <v>0</v>
      </c>
      <c r="L39" s="33"/>
    </row>
    <row r="40" spans="2:12" s="1" customFormat="1" ht="14.45" customHeight="1" hidden="1">
      <c r="B40" s="33"/>
      <c r="E40" s="28" t="s">
        <v>48</v>
      </c>
      <c r="F40" s="84">
        <f>ROUND((SUM(BH95:BH118)),2)</f>
        <v>0</v>
      </c>
      <c r="I40" s="94">
        <v>0.15</v>
      </c>
      <c r="J40" s="84">
        <f>0</f>
        <v>0</v>
      </c>
      <c r="L40" s="33"/>
    </row>
    <row r="41" spans="2:12" s="1" customFormat="1" ht="14.45" customHeight="1" hidden="1">
      <c r="B41" s="33"/>
      <c r="E41" s="28" t="s">
        <v>49</v>
      </c>
      <c r="F41" s="84">
        <f>ROUND((SUM(BI95:BI118)),2)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IO - Retenční nádrž</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J95</f>
        <v>0</v>
      </c>
      <c r="L67" s="33"/>
      <c r="AU67" s="18" t="s">
        <v>143</v>
      </c>
    </row>
    <row r="68" spans="2:12" s="8" customFormat="1" ht="24.95" customHeight="1">
      <c r="B68" s="104"/>
      <c r="D68" s="105" t="s">
        <v>1665</v>
      </c>
      <c r="E68" s="106"/>
      <c r="F68" s="106"/>
      <c r="G68" s="106"/>
      <c r="H68" s="106"/>
      <c r="I68" s="106"/>
      <c r="J68" s="107">
        <f>J96</f>
        <v>0</v>
      </c>
      <c r="L68" s="104"/>
    </row>
    <row r="69" spans="2:12" s="9" customFormat="1" ht="19.9" customHeight="1">
      <c r="B69" s="108"/>
      <c r="D69" s="109" t="s">
        <v>3066</v>
      </c>
      <c r="E69" s="110"/>
      <c r="F69" s="110"/>
      <c r="G69" s="110"/>
      <c r="H69" s="110"/>
      <c r="I69" s="110"/>
      <c r="J69" s="111">
        <f>J97</f>
        <v>0</v>
      </c>
      <c r="L69" s="108"/>
    </row>
    <row r="70" spans="2:12" s="9" customFormat="1" ht="14.85" customHeight="1">
      <c r="B70" s="108"/>
      <c r="D70" s="109" t="s">
        <v>3067</v>
      </c>
      <c r="E70" s="110"/>
      <c r="F70" s="110"/>
      <c r="G70" s="110"/>
      <c r="H70" s="110"/>
      <c r="I70" s="110"/>
      <c r="J70" s="111">
        <f>J98</f>
        <v>0</v>
      </c>
      <c r="L70" s="108"/>
    </row>
    <row r="71" spans="2:12" s="9" customFormat="1" ht="14.85" customHeight="1">
      <c r="B71" s="108"/>
      <c r="D71" s="109" t="s">
        <v>3068</v>
      </c>
      <c r="E71" s="110"/>
      <c r="F71" s="110"/>
      <c r="G71" s="110"/>
      <c r="H71" s="110"/>
      <c r="I71" s="110"/>
      <c r="J71" s="111">
        <f>J111</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152</v>
      </c>
      <c r="L78" s="33"/>
    </row>
    <row r="79" spans="2:12" s="1" customFormat="1" ht="6.95" customHeight="1">
      <c r="B79" s="33"/>
      <c r="L79" s="33"/>
    </row>
    <row r="80" spans="2:12" s="1" customFormat="1" ht="12" customHeight="1">
      <c r="B80" s="33"/>
      <c r="C80" s="28" t="s">
        <v>16</v>
      </c>
      <c r="L80" s="33"/>
    </row>
    <row r="81" spans="2:12" s="1" customFormat="1" ht="16.5" customHeight="1">
      <c r="B81" s="33"/>
      <c r="E81" s="325" t="str">
        <f>E7</f>
        <v>Nástavba na objektu DPS Malkovského 603</v>
      </c>
      <c r="F81" s="326"/>
      <c r="G81" s="326"/>
      <c r="H81" s="326"/>
      <c r="L81" s="33"/>
    </row>
    <row r="82" spans="2:12" ht="12" customHeight="1">
      <c r="B82" s="21"/>
      <c r="C82" s="28" t="s">
        <v>138</v>
      </c>
      <c r="L82" s="21"/>
    </row>
    <row r="83" spans="2:12" ht="16.5" customHeight="1">
      <c r="B83" s="21"/>
      <c r="E83" s="325" t="s">
        <v>494</v>
      </c>
      <c r="F83" s="295"/>
      <c r="G83" s="295"/>
      <c r="H83" s="295"/>
      <c r="L83" s="21"/>
    </row>
    <row r="84" spans="2:12" ht="12" customHeight="1">
      <c r="B84" s="21"/>
      <c r="C84" s="28" t="s">
        <v>495</v>
      </c>
      <c r="L84" s="21"/>
    </row>
    <row r="85" spans="2:12" s="1" customFormat="1" ht="16.5" customHeight="1">
      <c r="B85" s="33"/>
      <c r="E85" s="323" t="s">
        <v>3063</v>
      </c>
      <c r="F85" s="327"/>
      <c r="G85" s="327"/>
      <c r="H85" s="327"/>
      <c r="L85" s="33"/>
    </row>
    <row r="86" spans="2:12" s="1" customFormat="1" ht="12" customHeight="1">
      <c r="B86" s="33"/>
      <c r="C86" s="28" t="s">
        <v>3064</v>
      </c>
      <c r="L86" s="33"/>
    </row>
    <row r="87" spans="2:12" s="1" customFormat="1" ht="16.5" customHeight="1">
      <c r="B87" s="33"/>
      <c r="E87" s="288" t="str">
        <f>E13</f>
        <v>IO - Retenční nádrž</v>
      </c>
      <c r="F87" s="327"/>
      <c r="G87" s="327"/>
      <c r="H87" s="327"/>
      <c r="L87" s="33"/>
    </row>
    <row r="88" spans="2:12" s="1" customFormat="1" ht="6.95" customHeight="1">
      <c r="B88" s="33"/>
      <c r="L88" s="33"/>
    </row>
    <row r="89" spans="2:12" s="1" customFormat="1" ht="12" customHeight="1">
      <c r="B89" s="33"/>
      <c r="C89" s="28" t="s">
        <v>21</v>
      </c>
      <c r="F89" s="26" t="str">
        <f>F16</f>
        <v>Malkovského 603, Letňany</v>
      </c>
      <c r="I89" s="28" t="s">
        <v>23</v>
      </c>
      <c r="J89" s="50" t="str">
        <f>IF(J16="","",J16)</f>
        <v>23. 11. 2023</v>
      </c>
      <c r="L89" s="33"/>
    </row>
    <row r="90" spans="2:12" s="1" customFormat="1" ht="6.95" customHeight="1">
      <c r="B90" s="33"/>
      <c r="L90" s="33"/>
    </row>
    <row r="91" spans="2:12" s="1" customFormat="1" ht="25.7" customHeight="1">
      <c r="B91" s="33"/>
      <c r="C91" s="28" t="s">
        <v>25</v>
      </c>
      <c r="F91" s="26" t="str">
        <f>E19</f>
        <v>Městská část Praha 18</v>
      </c>
      <c r="I91" s="28" t="s">
        <v>32</v>
      </c>
      <c r="J91" s="31" t="str">
        <f>E25</f>
        <v>Architektonická kancelář Křivka s.r.o.</v>
      </c>
      <c r="L91" s="33"/>
    </row>
    <row r="92" spans="2:12" s="1" customFormat="1" ht="15.2" customHeight="1">
      <c r="B92" s="33"/>
      <c r="C92" s="28" t="s">
        <v>30</v>
      </c>
      <c r="F92" s="26" t="str">
        <f>IF(E22="","",E22)</f>
        <v>Vyplň údaj</v>
      </c>
      <c r="I92" s="28" t="s">
        <v>36</v>
      </c>
      <c r="J92" s="31" t="str">
        <f>E28</f>
        <v xml:space="preserve"> </v>
      </c>
      <c r="L92" s="33"/>
    </row>
    <row r="93" spans="2:12" s="1" customFormat="1" ht="10.35" customHeight="1">
      <c r="B93" s="33"/>
      <c r="L93" s="33"/>
    </row>
    <row r="94" spans="2:20" s="10" customFormat="1" ht="29.25" customHeight="1">
      <c r="B94" s="112"/>
      <c r="C94" s="113" t="s">
        <v>153</v>
      </c>
      <c r="D94" s="114" t="s">
        <v>59</v>
      </c>
      <c r="E94" s="114" t="s">
        <v>55</v>
      </c>
      <c r="F94" s="114" t="s">
        <v>56</v>
      </c>
      <c r="G94" s="114" t="s">
        <v>154</v>
      </c>
      <c r="H94" s="114" t="s">
        <v>155</v>
      </c>
      <c r="I94" s="114" t="s">
        <v>156</v>
      </c>
      <c r="J94" s="114" t="s">
        <v>142</v>
      </c>
      <c r="K94" s="115" t="s">
        <v>157</v>
      </c>
      <c r="L94" s="112"/>
      <c r="M94" s="57" t="s">
        <v>19</v>
      </c>
      <c r="N94" s="58" t="s">
        <v>44</v>
      </c>
      <c r="O94" s="58" t="s">
        <v>158</v>
      </c>
      <c r="P94" s="58" t="s">
        <v>159</v>
      </c>
      <c r="Q94" s="58" t="s">
        <v>160</v>
      </c>
      <c r="R94" s="58" t="s">
        <v>161</v>
      </c>
      <c r="S94" s="58" t="s">
        <v>162</v>
      </c>
      <c r="T94" s="59" t="s">
        <v>163</v>
      </c>
    </row>
    <row r="95" spans="2:63" s="1" customFormat="1" ht="22.9" customHeight="1">
      <c r="B95" s="33"/>
      <c r="C95" s="62" t="s">
        <v>164</v>
      </c>
      <c r="J95" s="116">
        <f>BK95</f>
        <v>0</v>
      </c>
      <c r="L95" s="33"/>
      <c r="M95" s="60"/>
      <c r="N95" s="51"/>
      <c r="O95" s="51"/>
      <c r="P95" s="117">
        <f>P96</f>
        <v>0</v>
      </c>
      <c r="Q95" s="51"/>
      <c r="R95" s="117">
        <f>R96</f>
        <v>1.19015</v>
      </c>
      <c r="S95" s="51"/>
      <c r="T95" s="118">
        <f>T96</f>
        <v>0</v>
      </c>
      <c r="AT95" s="18" t="s">
        <v>73</v>
      </c>
      <c r="AU95" s="18" t="s">
        <v>143</v>
      </c>
      <c r="BK95" s="119">
        <f>BK96</f>
        <v>0</v>
      </c>
    </row>
    <row r="96" spans="2:63" s="11" customFormat="1" ht="25.9" customHeight="1">
      <c r="B96" s="120"/>
      <c r="D96" s="121" t="s">
        <v>73</v>
      </c>
      <c r="E96" s="122" t="s">
        <v>424</v>
      </c>
      <c r="F96" s="122" t="s">
        <v>424</v>
      </c>
      <c r="I96" s="123"/>
      <c r="J96" s="124">
        <f>BK96</f>
        <v>0</v>
      </c>
      <c r="L96" s="120"/>
      <c r="M96" s="125"/>
      <c r="P96" s="126">
        <f>P97</f>
        <v>0</v>
      </c>
      <c r="R96" s="126">
        <f>R97</f>
        <v>1.19015</v>
      </c>
      <c r="T96" s="127">
        <f>T97</f>
        <v>0</v>
      </c>
      <c r="AR96" s="121" t="s">
        <v>90</v>
      </c>
      <c r="AT96" s="128" t="s">
        <v>73</v>
      </c>
      <c r="AU96" s="128" t="s">
        <v>74</v>
      </c>
      <c r="AY96" s="121" t="s">
        <v>167</v>
      </c>
      <c r="BK96" s="129">
        <f>BK97</f>
        <v>0</v>
      </c>
    </row>
    <row r="97" spans="2:63" s="11" customFormat="1" ht="22.9" customHeight="1">
      <c r="B97" s="120"/>
      <c r="D97" s="121" t="s">
        <v>73</v>
      </c>
      <c r="E97" s="130" t="s">
        <v>3069</v>
      </c>
      <c r="F97" s="130" t="s">
        <v>102</v>
      </c>
      <c r="I97" s="123"/>
      <c r="J97" s="131">
        <f>BK97</f>
        <v>0</v>
      </c>
      <c r="L97" s="120"/>
      <c r="M97" s="125"/>
      <c r="P97" s="126">
        <f>P98+P111</f>
        <v>0</v>
      </c>
      <c r="R97" s="126">
        <f>R98+R111</f>
        <v>1.19015</v>
      </c>
      <c r="T97" s="127">
        <f>T98+T111</f>
        <v>0</v>
      </c>
      <c r="AR97" s="121" t="s">
        <v>175</v>
      </c>
      <c r="AT97" s="128" t="s">
        <v>73</v>
      </c>
      <c r="AU97" s="128" t="s">
        <v>82</v>
      </c>
      <c r="AY97" s="121" t="s">
        <v>167</v>
      </c>
      <c r="BK97" s="129">
        <f>BK98+BK111</f>
        <v>0</v>
      </c>
    </row>
    <row r="98" spans="2:63" s="11" customFormat="1" ht="20.85" customHeight="1">
      <c r="B98" s="120"/>
      <c r="D98" s="121" t="s">
        <v>73</v>
      </c>
      <c r="E98" s="130" t="s">
        <v>3070</v>
      </c>
      <c r="F98" s="130" t="s">
        <v>102</v>
      </c>
      <c r="I98" s="123"/>
      <c r="J98" s="131">
        <f>BK98</f>
        <v>0</v>
      </c>
      <c r="L98" s="120"/>
      <c r="M98" s="125"/>
      <c r="P98" s="126">
        <f>SUM(P99:P110)</f>
        <v>0</v>
      </c>
      <c r="R98" s="126">
        <f>SUM(R99:R110)</f>
        <v>1.19015</v>
      </c>
      <c r="T98" s="127">
        <f>SUM(T99:T110)</f>
        <v>0</v>
      </c>
      <c r="AR98" s="121" t="s">
        <v>175</v>
      </c>
      <c r="AT98" s="128" t="s">
        <v>73</v>
      </c>
      <c r="AU98" s="128" t="s">
        <v>90</v>
      </c>
      <c r="AY98" s="121" t="s">
        <v>167</v>
      </c>
      <c r="BK98" s="129">
        <f>SUM(BK99:BK110)</f>
        <v>0</v>
      </c>
    </row>
    <row r="99" spans="2:65" s="1" customFormat="1" ht="24.2" customHeight="1">
      <c r="B99" s="33"/>
      <c r="C99" s="132" t="s">
        <v>82</v>
      </c>
      <c r="D99" s="132" t="s">
        <v>170</v>
      </c>
      <c r="E99" s="133" t="s">
        <v>3071</v>
      </c>
      <c r="F99" s="134" t="s">
        <v>3072</v>
      </c>
      <c r="G99" s="135" t="s">
        <v>218</v>
      </c>
      <c r="H99" s="136">
        <v>100</v>
      </c>
      <c r="I99" s="137"/>
      <c r="J99" s="138">
        <f>ROUND(I99*H99,2)</f>
        <v>0</v>
      </c>
      <c r="K99" s="134" t="s">
        <v>19</v>
      </c>
      <c r="L99" s="33"/>
      <c r="M99" s="139" t="s">
        <v>19</v>
      </c>
      <c r="N99" s="140" t="s">
        <v>46</v>
      </c>
      <c r="P99" s="141">
        <f>O99*H99</f>
        <v>0</v>
      </c>
      <c r="Q99" s="141">
        <v>0</v>
      </c>
      <c r="R99" s="141">
        <f>Q99*H99</f>
        <v>0</v>
      </c>
      <c r="S99" s="141">
        <v>0</v>
      </c>
      <c r="T99" s="142">
        <f>S99*H99</f>
        <v>0</v>
      </c>
      <c r="AR99" s="143" t="s">
        <v>309</v>
      </c>
      <c r="AT99" s="143" t="s">
        <v>170</v>
      </c>
      <c r="AU99" s="143" t="s">
        <v>103</v>
      </c>
      <c r="AY99" s="18" t="s">
        <v>167</v>
      </c>
      <c r="BE99" s="144">
        <f>IF(N99="základní",J99,0)</f>
        <v>0</v>
      </c>
      <c r="BF99" s="144">
        <f>IF(N99="snížená",J99,0)</f>
        <v>0</v>
      </c>
      <c r="BG99" s="144">
        <f>IF(N99="zákl. přenesená",J99,0)</f>
        <v>0</v>
      </c>
      <c r="BH99" s="144">
        <f>IF(N99="sníž. přenesená",J99,0)</f>
        <v>0</v>
      </c>
      <c r="BI99" s="144">
        <f>IF(N99="nulová",J99,0)</f>
        <v>0</v>
      </c>
      <c r="BJ99" s="18" t="s">
        <v>90</v>
      </c>
      <c r="BK99" s="144">
        <f>ROUND(I99*H99,2)</f>
        <v>0</v>
      </c>
      <c r="BL99" s="18" t="s">
        <v>309</v>
      </c>
      <c r="BM99" s="143" t="s">
        <v>3073</v>
      </c>
    </row>
    <row r="100" spans="2:65" s="1" customFormat="1" ht="16.5" customHeight="1">
      <c r="B100" s="33"/>
      <c r="C100" s="132" t="s">
        <v>90</v>
      </c>
      <c r="D100" s="132" t="s">
        <v>170</v>
      </c>
      <c r="E100" s="133" t="s">
        <v>3074</v>
      </c>
      <c r="F100" s="134" t="s">
        <v>3075</v>
      </c>
      <c r="G100" s="135" t="s">
        <v>218</v>
      </c>
      <c r="H100" s="136">
        <v>40</v>
      </c>
      <c r="I100" s="137"/>
      <c r="J100" s="138">
        <f>ROUND(I100*H100,2)</f>
        <v>0</v>
      </c>
      <c r="K100" s="134" t="s">
        <v>19</v>
      </c>
      <c r="L100" s="33"/>
      <c r="M100" s="139" t="s">
        <v>19</v>
      </c>
      <c r="N100" s="140" t="s">
        <v>46</v>
      </c>
      <c r="P100" s="141">
        <f>O100*H100</f>
        <v>0</v>
      </c>
      <c r="Q100" s="141">
        <v>0</v>
      </c>
      <c r="R100" s="141">
        <f>Q100*H100</f>
        <v>0</v>
      </c>
      <c r="S100" s="141">
        <v>0</v>
      </c>
      <c r="T100" s="142">
        <f>S100*H100</f>
        <v>0</v>
      </c>
      <c r="AR100" s="143" t="s">
        <v>309</v>
      </c>
      <c r="AT100" s="143" t="s">
        <v>170</v>
      </c>
      <c r="AU100" s="143" t="s">
        <v>103</v>
      </c>
      <c r="AY100" s="18" t="s">
        <v>167</v>
      </c>
      <c r="BE100" s="144">
        <f>IF(N100="základní",J100,0)</f>
        <v>0</v>
      </c>
      <c r="BF100" s="144">
        <f>IF(N100="snížená",J100,0)</f>
        <v>0</v>
      </c>
      <c r="BG100" s="144">
        <f>IF(N100="zákl. přenesená",J100,0)</f>
        <v>0</v>
      </c>
      <c r="BH100" s="144">
        <f>IF(N100="sníž. přenesená",J100,0)</f>
        <v>0</v>
      </c>
      <c r="BI100" s="144">
        <f>IF(N100="nulová",J100,0)</f>
        <v>0</v>
      </c>
      <c r="BJ100" s="18" t="s">
        <v>90</v>
      </c>
      <c r="BK100" s="144">
        <f>ROUND(I100*H100,2)</f>
        <v>0</v>
      </c>
      <c r="BL100" s="18" t="s">
        <v>309</v>
      </c>
      <c r="BM100" s="143" t="s">
        <v>3076</v>
      </c>
    </row>
    <row r="101" spans="2:65" s="1" customFormat="1" ht="16.5" customHeight="1">
      <c r="B101" s="33"/>
      <c r="C101" s="132" t="s">
        <v>103</v>
      </c>
      <c r="D101" s="132" t="s">
        <v>170</v>
      </c>
      <c r="E101" s="133" t="s">
        <v>3077</v>
      </c>
      <c r="F101" s="134" t="s">
        <v>3078</v>
      </c>
      <c r="G101" s="135" t="s">
        <v>218</v>
      </c>
      <c r="H101" s="136">
        <v>60</v>
      </c>
      <c r="I101" s="137"/>
      <c r="J101" s="138">
        <f>ROUND(I101*H101,2)</f>
        <v>0</v>
      </c>
      <c r="K101" s="134" t="s">
        <v>19</v>
      </c>
      <c r="L101" s="33"/>
      <c r="M101" s="139" t="s">
        <v>19</v>
      </c>
      <c r="N101" s="140" t="s">
        <v>46</v>
      </c>
      <c r="P101" s="141">
        <f>O101*H101</f>
        <v>0</v>
      </c>
      <c r="Q101" s="141">
        <v>0</v>
      </c>
      <c r="R101" s="141">
        <f>Q101*H101</f>
        <v>0</v>
      </c>
      <c r="S101" s="141">
        <v>0</v>
      </c>
      <c r="T101" s="142">
        <f>S101*H101</f>
        <v>0</v>
      </c>
      <c r="AR101" s="143" t="s">
        <v>309</v>
      </c>
      <c r="AT101" s="143" t="s">
        <v>170</v>
      </c>
      <c r="AU101" s="143" t="s">
        <v>103</v>
      </c>
      <c r="AY101" s="18" t="s">
        <v>167</v>
      </c>
      <c r="BE101" s="144">
        <f>IF(N101="základní",J101,0)</f>
        <v>0</v>
      </c>
      <c r="BF101" s="144">
        <f>IF(N101="snížená",J101,0)</f>
        <v>0</v>
      </c>
      <c r="BG101" s="144">
        <f>IF(N101="zákl. přenesená",J101,0)</f>
        <v>0</v>
      </c>
      <c r="BH101" s="144">
        <f>IF(N101="sníž. přenesená",J101,0)</f>
        <v>0</v>
      </c>
      <c r="BI101" s="144">
        <f>IF(N101="nulová",J101,0)</f>
        <v>0</v>
      </c>
      <c r="BJ101" s="18" t="s">
        <v>90</v>
      </c>
      <c r="BK101" s="144">
        <f>ROUND(I101*H101,2)</f>
        <v>0</v>
      </c>
      <c r="BL101" s="18" t="s">
        <v>309</v>
      </c>
      <c r="BM101" s="143" t="s">
        <v>3079</v>
      </c>
    </row>
    <row r="102" spans="2:65" s="1" customFormat="1" ht="24.2" customHeight="1">
      <c r="B102" s="33"/>
      <c r="C102" s="132" t="s">
        <v>175</v>
      </c>
      <c r="D102" s="132" t="s">
        <v>170</v>
      </c>
      <c r="E102" s="133" t="s">
        <v>3080</v>
      </c>
      <c r="F102" s="134" t="s">
        <v>3081</v>
      </c>
      <c r="G102" s="135" t="s">
        <v>312</v>
      </c>
      <c r="H102" s="136">
        <v>4</v>
      </c>
      <c r="I102" s="137"/>
      <c r="J102" s="138">
        <f>ROUND(I102*H102,2)</f>
        <v>0</v>
      </c>
      <c r="K102" s="134" t="s">
        <v>19</v>
      </c>
      <c r="L102" s="33"/>
      <c r="M102" s="139" t="s">
        <v>19</v>
      </c>
      <c r="N102" s="140" t="s">
        <v>46</v>
      </c>
      <c r="P102" s="141">
        <f>O102*H102</f>
        <v>0</v>
      </c>
      <c r="Q102" s="141">
        <v>0</v>
      </c>
      <c r="R102" s="141">
        <f>Q102*H102</f>
        <v>0</v>
      </c>
      <c r="S102" s="141">
        <v>0</v>
      </c>
      <c r="T102" s="142">
        <f>S102*H102</f>
        <v>0</v>
      </c>
      <c r="AR102" s="143" t="s">
        <v>309</v>
      </c>
      <c r="AT102" s="143" t="s">
        <v>170</v>
      </c>
      <c r="AU102" s="143" t="s">
        <v>103</v>
      </c>
      <c r="AY102" s="18" t="s">
        <v>167</v>
      </c>
      <c r="BE102" s="144">
        <f>IF(N102="základní",J102,0)</f>
        <v>0</v>
      </c>
      <c r="BF102" s="144">
        <f>IF(N102="snížená",J102,0)</f>
        <v>0</v>
      </c>
      <c r="BG102" s="144">
        <f>IF(N102="zákl. přenesená",J102,0)</f>
        <v>0</v>
      </c>
      <c r="BH102" s="144">
        <f>IF(N102="sníž. přenesená",J102,0)</f>
        <v>0</v>
      </c>
      <c r="BI102" s="144">
        <f>IF(N102="nulová",J102,0)</f>
        <v>0</v>
      </c>
      <c r="BJ102" s="18" t="s">
        <v>90</v>
      </c>
      <c r="BK102" s="144">
        <f>ROUND(I102*H102,2)</f>
        <v>0</v>
      </c>
      <c r="BL102" s="18" t="s">
        <v>309</v>
      </c>
      <c r="BM102" s="143" t="s">
        <v>3082</v>
      </c>
    </row>
    <row r="103" spans="2:65" s="1" customFormat="1" ht="16.5" customHeight="1">
      <c r="B103" s="33"/>
      <c r="C103" s="132" t="s">
        <v>215</v>
      </c>
      <c r="D103" s="132" t="s">
        <v>170</v>
      </c>
      <c r="E103" s="133" t="s">
        <v>3083</v>
      </c>
      <c r="F103" s="134" t="s">
        <v>3084</v>
      </c>
      <c r="G103" s="135" t="s">
        <v>312</v>
      </c>
      <c r="H103" s="136">
        <v>4</v>
      </c>
      <c r="I103" s="137"/>
      <c r="J103" s="138">
        <f>ROUND(I103*H103,2)</f>
        <v>0</v>
      </c>
      <c r="K103" s="134" t="s">
        <v>174</v>
      </c>
      <c r="L103" s="33"/>
      <c r="M103" s="139" t="s">
        <v>19</v>
      </c>
      <c r="N103" s="140" t="s">
        <v>46</v>
      </c>
      <c r="P103" s="141">
        <f>O103*H103</f>
        <v>0</v>
      </c>
      <c r="Q103" s="141">
        <v>0.0015</v>
      </c>
      <c r="R103" s="141">
        <f>Q103*H103</f>
        <v>0.006</v>
      </c>
      <c r="S103" s="141">
        <v>0</v>
      </c>
      <c r="T103" s="142">
        <f>S103*H103</f>
        <v>0</v>
      </c>
      <c r="AR103" s="143" t="s">
        <v>309</v>
      </c>
      <c r="AT103" s="143" t="s">
        <v>170</v>
      </c>
      <c r="AU103" s="143" t="s">
        <v>103</v>
      </c>
      <c r="AY103" s="18" t="s">
        <v>167</v>
      </c>
      <c r="BE103" s="144">
        <f>IF(N103="základní",J103,0)</f>
        <v>0</v>
      </c>
      <c r="BF103" s="144">
        <f>IF(N103="snížená",J103,0)</f>
        <v>0</v>
      </c>
      <c r="BG103" s="144">
        <f>IF(N103="zákl. přenesená",J103,0)</f>
        <v>0</v>
      </c>
      <c r="BH103" s="144">
        <f>IF(N103="sníž. přenesená",J103,0)</f>
        <v>0</v>
      </c>
      <c r="BI103" s="144">
        <f>IF(N103="nulová",J103,0)</f>
        <v>0</v>
      </c>
      <c r="BJ103" s="18" t="s">
        <v>90</v>
      </c>
      <c r="BK103" s="144">
        <f>ROUND(I103*H103,2)</f>
        <v>0</v>
      </c>
      <c r="BL103" s="18" t="s">
        <v>309</v>
      </c>
      <c r="BM103" s="143" t="s">
        <v>3085</v>
      </c>
    </row>
    <row r="104" spans="2:47" s="1" customFormat="1" ht="11.25">
      <c r="B104" s="33"/>
      <c r="D104" s="145" t="s">
        <v>177</v>
      </c>
      <c r="F104" s="146" t="s">
        <v>3086</v>
      </c>
      <c r="I104" s="147"/>
      <c r="L104" s="33"/>
      <c r="M104" s="148"/>
      <c r="T104" s="54"/>
      <c r="AT104" s="18" t="s">
        <v>177</v>
      </c>
      <c r="AU104" s="18" t="s">
        <v>103</v>
      </c>
    </row>
    <row r="105" spans="2:65" s="1" customFormat="1" ht="24.2" customHeight="1">
      <c r="B105" s="33"/>
      <c r="C105" s="132" t="s">
        <v>223</v>
      </c>
      <c r="D105" s="132" t="s">
        <v>170</v>
      </c>
      <c r="E105" s="133" t="s">
        <v>3087</v>
      </c>
      <c r="F105" s="134" t="s">
        <v>3088</v>
      </c>
      <c r="G105" s="135" t="s">
        <v>368</v>
      </c>
      <c r="H105" s="136">
        <v>40</v>
      </c>
      <c r="I105" s="137"/>
      <c r="J105" s="138">
        <f>ROUND(I105*H105,2)</f>
        <v>0</v>
      </c>
      <c r="K105" s="134" t="s">
        <v>174</v>
      </c>
      <c r="L105" s="33"/>
      <c r="M105" s="139" t="s">
        <v>19</v>
      </c>
      <c r="N105" s="140" t="s">
        <v>46</v>
      </c>
      <c r="P105" s="141">
        <f>O105*H105</f>
        <v>0</v>
      </c>
      <c r="Q105" s="141">
        <v>0.01764</v>
      </c>
      <c r="R105" s="141">
        <f>Q105*H105</f>
        <v>0.7056</v>
      </c>
      <c r="S105" s="141">
        <v>0</v>
      </c>
      <c r="T105" s="142">
        <f>S105*H105</f>
        <v>0</v>
      </c>
      <c r="AR105" s="143" t="s">
        <v>309</v>
      </c>
      <c r="AT105" s="143" t="s">
        <v>170</v>
      </c>
      <c r="AU105" s="143" t="s">
        <v>103</v>
      </c>
      <c r="AY105" s="18" t="s">
        <v>167</v>
      </c>
      <c r="BE105" s="144">
        <f>IF(N105="základní",J105,0)</f>
        <v>0</v>
      </c>
      <c r="BF105" s="144">
        <f>IF(N105="snížená",J105,0)</f>
        <v>0</v>
      </c>
      <c r="BG105" s="144">
        <f>IF(N105="zákl. přenesená",J105,0)</f>
        <v>0</v>
      </c>
      <c r="BH105" s="144">
        <f>IF(N105="sníž. přenesená",J105,0)</f>
        <v>0</v>
      </c>
      <c r="BI105" s="144">
        <f>IF(N105="nulová",J105,0)</f>
        <v>0</v>
      </c>
      <c r="BJ105" s="18" t="s">
        <v>90</v>
      </c>
      <c r="BK105" s="144">
        <f>ROUND(I105*H105,2)</f>
        <v>0</v>
      </c>
      <c r="BL105" s="18" t="s">
        <v>309</v>
      </c>
      <c r="BM105" s="143" t="s">
        <v>3089</v>
      </c>
    </row>
    <row r="106" spans="2:47" s="1" customFormat="1" ht="11.25">
      <c r="B106" s="33"/>
      <c r="D106" s="145" t="s">
        <v>177</v>
      </c>
      <c r="F106" s="146" t="s">
        <v>3090</v>
      </c>
      <c r="I106" s="147"/>
      <c r="L106" s="33"/>
      <c r="M106" s="148"/>
      <c r="T106" s="54"/>
      <c r="AT106" s="18" t="s">
        <v>177</v>
      </c>
      <c r="AU106" s="18" t="s">
        <v>103</v>
      </c>
    </row>
    <row r="107" spans="2:65" s="1" customFormat="1" ht="24.2" customHeight="1">
      <c r="B107" s="33"/>
      <c r="C107" s="132" t="s">
        <v>230</v>
      </c>
      <c r="D107" s="132" t="s">
        <v>170</v>
      </c>
      <c r="E107" s="133" t="s">
        <v>3091</v>
      </c>
      <c r="F107" s="134" t="s">
        <v>3092</v>
      </c>
      <c r="G107" s="135" t="s">
        <v>368</v>
      </c>
      <c r="H107" s="136">
        <v>17</v>
      </c>
      <c r="I107" s="137"/>
      <c r="J107" s="138">
        <f>ROUND(I107*H107,2)</f>
        <v>0</v>
      </c>
      <c r="K107" s="134" t="s">
        <v>174</v>
      </c>
      <c r="L107" s="33"/>
      <c r="M107" s="139" t="s">
        <v>19</v>
      </c>
      <c r="N107" s="140" t="s">
        <v>46</v>
      </c>
      <c r="P107" s="141">
        <f>O107*H107</f>
        <v>0</v>
      </c>
      <c r="Q107" s="141">
        <v>0.02815</v>
      </c>
      <c r="R107" s="141">
        <f>Q107*H107</f>
        <v>0.47855000000000003</v>
      </c>
      <c r="S107" s="141">
        <v>0</v>
      </c>
      <c r="T107" s="142">
        <f>S107*H107</f>
        <v>0</v>
      </c>
      <c r="AR107" s="143" t="s">
        <v>309</v>
      </c>
      <c r="AT107" s="143" t="s">
        <v>170</v>
      </c>
      <c r="AU107" s="143" t="s">
        <v>103</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309</v>
      </c>
      <c r="BM107" s="143" t="s">
        <v>3093</v>
      </c>
    </row>
    <row r="108" spans="2:47" s="1" customFormat="1" ht="11.25">
      <c r="B108" s="33"/>
      <c r="D108" s="145" t="s">
        <v>177</v>
      </c>
      <c r="F108" s="146" t="s">
        <v>3094</v>
      </c>
      <c r="I108" s="147"/>
      <c r="L108" s="33"/>
      <c r="M108" s="148"/>
      <c r="T108" s="54"/>
      <c r="AT108" s="18" t="s">
        <v>177</v>
      </c>
      <c r="AU108" s="18" t="s">
        <v>103</v>
      </c>
    </row>
    <row r="109" spans="2:65" s="1" customFormat="1" ht="37.9" customHeight="1">
      <c r="B109" s="33"/>
      <c r="C109" s="132" t="s">
        <v>235</v>
      </c>
      <c r="D109" s="132" t="s">
        <v>170</v>
      </c>
      <c r="E109" s="133" t="s">
        <v>3095</v>
      </c>
      <c r="F109" s="134" t="s">
        <v>3096</v>
      </c>
      <c r="G109" s="135" t="s">
        <v>3097</v>
      </c>
      <c r="H109" s="136">
        <v>1</v>
      </c>
      <c r="I109" s="137"/>
      <c r="J109" s="138">
        <f>ROUND(I109*H109,2)</f>
        <v>0</v>
      </c>
      <c r="K109" s="134" t="s">
        <v>19</v>
      </c>
      <c r="L109" s="33"/>
      <c r="M109" s="139" t="s">
        <v>19</v>
      </c>
      <c r="N109" s="140" t="s">
        <v>46</v>
      </c>
      <c r="P109" s="141">
        <f>O109*H109</f>
        <v>0</v>
      </c>
      <c r="Q109" s="141">
        <v>0</v>
      </c>
      <c r="R109" s="141">
        <f>Q109*H109</f>
        <v>0</v>
      </c>
      <c r="S109" s="141">
        <v>0</v>
      </c>
      <c r="T109" s="142">
        <f>S109*H109</f>
        <v>0</v>
      </c>
      <c r="AR109" s="143" t="s">
        <v>309</v>
      </c>
      <c r="AT109" s="143" t="s">
        <v>170</v>
      </c>
      <c r="AU109" s="143" t="s">
        <v>103</v>
      </c>
      <c r="AY109" s="18" t="s">
        <v>167</v>
      </c>
      <c r="BE109" s="144">
        <f>IF(N109="základní",J109,0)</f>
        <v>0</v>
      </c>
      <c r="BF109" s="144">
        <f>IF(N109="snížená",J109,0)</f>
        <v>0</v>
      </c>
      <c r="BG109" s="144">
        <f>IF(N109="zákl. přenesená",J109,0)</f>
        <v>0</v>
      </c>
      <c r="BH109" s="144">
        <f>IF(N109="sníž. přenesená",J109,0)</f>
        <v>0</v>
      </c>
      <c r="BI109" s="144">
        <f>IF(N109="nulová",J109,0)</f>
        <v>0</v>
      </c>
      <c r="BJ109" s="18" t="s">
        <v>90</v>
      </c>
      <c r="BK109" s="144">
        <f>ROUND(I109*H109,2)</f>
        <v>0</v>
      </c>
      <c r="BL109" s="18" t="s">
        <v>309</v>
      </c>
      <c r="BM109" s="143" t="s">
        <v>3098</v>
      </c>
    </row>
    <row r="110" spans="2:65" s="1" customFormat="1" ht="16.5" customHeight="1">
      <c r="B110" s="33"/>
      <c r="C110" s="132" t="s">
        <v>168</v>
      </c>
      <c r="D110" s="132" t="s">
        <v>170</v>
      </c>
      <c r="E110" s="133" t="s">
        <v>3099</v>
      </c>
      <c r="F110" s="134" t="s">
        <v>3100</v>
      </c>
      <c r="G110" s="135" t="s">
        <v>3097</v>
      </c>
      <c r="H110" s="136">
        <v>2</v>
      </c>
      <c r="I110" s="137"/>
      <c r="J110" s="138">
        <f>ROUND(I110*H110,2)</f>
        <v>0</v>
      </c>
      <c r="K110" s="134" t="s">
        <v>19</v>
      </c>
      <c r="L110" s="33"/>
      <c r="M110" s="139" t="s">
        <v>19</v>
      </c>
      <c r="N110" s="140" t="s">
        <v>46</v>
      </c>
      <c r="P110" s="141">
        <f>O110*H110</f>
        <v>0</v>
      </c>
      <c r="Q110" s="141">
        <v>0</v>
      </c>
      <c r="R110" s="141">
        <f>Q110*H110</f>
        <v>0</v>
      </c>
      <c r="S110" s="141">
        <v>0</v>
      </c>
      <c r="T110" s="142">
        <f>S110*H110</f>
        <v>0</v>
      </c>
      <c r="AR110" s="143" t="s">
        <v>309</v>
      </c>
      <c r="AT110" s="143" t="s">
        <v>170</v>
      </c>
      <c r="AU110" s="143" t="s">
        <v>103</v>
      </c>
      <c r="AY110" s="18" t="s">
        <v>167</v>
      </c>
      <c r="BE110" s="144">
        <f>IF(N110="základní",J110,0)</f>
        <v>0</v>
      </c>
      <c r="BF110" s="144">
        <f>IF(N110="snížená",J110,0)</f>
        <v>0</v>
      </c>
      <c r="BG110" s="144">
        <f>IF(N110="zákl. přenesená",J110,0)</f>
        <v>0</v>
      </c>
      <c r="BH110" s="144">
        <f>IF(N110="sníž. přenesená",J110,0)</f>
        <v>0</v>
      </c>
      <c r="BI110" s="144">
        <f>IF(N110="nulová",J110,0)</f>
        <v>0</v>
      </c>
      <c r="BJ110" s="18" t="s">
        <v>90</v>
      </c>
      <c r="BK110" s="144">
        <f>ROUND(I110*H110,2)</f>
        <v>0</v>
      </c>
      <c r="BL110" s="18" t="s">
        <v>309</v>
      </c>
      <c r="BM110" s="143" t="s">
        <v>3101</v>
      </c>
    </row>
    <row r="111" spans="2:63" s="11" customFormat="1" ht="20.85" customHeight="1">
      <c r="B111" s="120"/>
      <c r="D111" s="121" t="s">
        <v>73</v>
      </c>
      <c r="E111" s="130" t="s">
        <v>3102</v>
      </c>
      <c r="F111" s="130" t="s">
        <v>3103</v>
      </c>
      <c r="I111" s="123"/>
      <c r="J111" s="131">
        <f>BK111</f>
        <v>0</v>
      </c>
      <c r="L111" s="120"/>
      <c r="M111" s="125"/>
      <c r="P111" s="126">
        <f>SUM(P112:P118)</f>
        <v>0</v>
      </c>
      <c r="R111" s="126">
        <f>SUM(R112:R118)</f>
        <v>0</v>
      </c>
      <c r="T111" s="127">
        <f>SUM(T112:T118)</f>
        <v>0</v>
      </c>
      <c r="AR111" s="121" t="s">
        <v>82</v>
      </c>
      <c r="AT111" s="128" t="s">
        <v>73</v>
      </c>
      <c r="AU111" s="128" t="s">
        <v>90</v>
      </c>
      <c r="AY111" s="121" t="s">
        <v>167</v>
      </c>
      <c r="BK111" s="129">
        <f>SUM(BK112:BK118)</f>
        <v>0</v>
      </c>
    </row>
    <row r="112" spans="2:65" s="1" customFormat="1" ht="24.2" customHeight="1">
      <c r="B112" s="33"/>
      <c r="C112" s="132" t="s">
        <v>263</v>
      </c>
      <c r="D112" s="132" t="s">
        <v>170</v>
      </c>
      <c r="E112" s="133" t="s">
        <v>3104</v>
      </c>
      <c r="F112" s="134" t="s">
        <v>3105</v>
      </c>
      <c r="G112" s="135" t="s">
        <v>830</v>
      </c>
      <c r="H112" s="190"/>
      <c r="I112" s="137"/>
      <c r="J112" s="138">
        <f>ROUND(I112*H112,2)</f>
        <v>0</v>
      </c>
      <c r="K112" s="134" t="s">
        <v>174</v>
      </c>
      <c r="L112" s="33"/>
      <c r="M112" s="139" t="s">
        <v>19</v>
      </c>
      <c r="N112" s="140" t="s">
        <v>46</v>
      </c>
      <c r="P112" s="141">
        <f>O112*H112</f>
        <v>0</v>
      </c>
      <c r="Q112" s="141">
        <v>0</v>
      </c>
      <c r="R112" s="141">
        <f>Q112*H112</f>
        <v>0</v>
      </c>
      <c r="S112" s="141">
        <v>0</v>
      </c>
      <c r="T112" s="142">
        <f>S112*H112</f>
        <v>0</v>
      </c>
      <c r="AR112" s="143" t="s">
        <v>309</v>
      </c>
      <c r="AT112" s="143" t="s">
        <v>170</v>
      </c>
      <c r="AU112" s="143" t="s">
        <v>103</v>
      </c>
      <c r="AY112" s="18" t="s">
        <v>167</v>
      </c>
      <c r="BE112" s="144">
        <f>IF(N112="základní",J112,0)</f>
        <v>0</v>
      </c>
      <c r="BF112" s="144">
        <f>IF(N112="snížená",J112,0)</f>
        <v>0</v>
      </c>
      <c r="BG112" s="144">
        <f>IF(N112="zákl. přenesená",J112,0)</f>
        <v>0</v>
      </c>
      <c r="BH112" s="144">
        <f>IF(N112="sníž. přenesená",J112,0)</f>
        <v>0</v>
      </c>
      <c r="BI112" s="144">
        <f>IF(N112="nulová",J112,0)</f>
        <v>0</v>
      </c>
      <c r="BJ112" s="18" t="s">
        <v>90</v>
      </c>
      <c r="BK112" s="144">
        <f>ROUND(I112*H112,2)</f>
        <v>0</v>
      </c>
      <c r="BL112" s="18" t="s">
        <v>309</v>
      </c>
      <c r="BM112" s="143" t="s">
        <v>3106</v>
      </c>
    </row>
    <row r="113" spans="2:47" s="1" customFormat="1" ht="11.25">
      <c r="B113" s="33"/>
      <c r="D113" s="145" t="s">
        <v>177</v>
      </c>
      <c r="F113" s="146" t="s">
        <v>3107</v>
      </c>
      <c r="I113" s="147"/>
      <c r="L113" s="33"/>
      <c r="M113" s="148"/>
      <c r="T113" s="54"/>
      <c r="AT113" s="18" t="s">
        <v>177</v>
      </c>
      <c r="AU113" s="18" t="s">
        <v>103</v>
      </c>
    </row>
    <row r="114" spans="2:65" s="1" customFormat="1" ht="16.5" customHeight="1">
      <c r="B114" s="33"/>
      <c r="C114" s="132" t="s">
        <v>275</v>
      </c>
      <c r="D114" s="132" t="s">
        <v>170</v>
      </c>
      <c r="E114" s="133" t="s">
        <v>3108</v>
      </c>
      <c r="F114" s="134" t="s">
        <v>3109</v>
      </c>
      <c r="G114" s="135" t="s">
        <v>830</v>
      </c>
      <c r="H114" s="190"/>
      <c r="I114" s="137"/>
      <c r="J114" s="138">
        <f>ROUND(I114*H114,2)</f>
        <v>0</v>
      </c>
      <c r="K114" s="134" t="s">
        <v>19</v>
      </c>
      <c r="L114" s="33"/>
      <c r="M114" s="139" t="s">
        <v>19</v>
      </c>
      <c r="N114" s="140" t="s">
        <v>46</v>
      </c>
      <c r="P114" s="141">
        <f>O114*H114</f>
        <v>0</v>
      </c>
      <c r="Q114" s="141">
        <v>0</v>
      </c>
      <c r="R114" s="141">
        <f>Q114*H114</f>
        <v>0</v>
      </c>
      <c r="S114" s="141">
        <v>0</v>
      </c>
      <c r="T114" s="142">
        <f>S114*H114</f>
        <v>0</v>
      </c>
      <c r="AR114" s="143" t="s">
        <v>309</v>
      </c>
      <c r="AT114" s="143" t="s">
        <v>170</v>
      </c>
      <c r="AU114" s="143" t="s">
        <v>103</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309</v>
      </c>
      <c r="BM114" s="143" t="s">
        <v>3110</v>
      </c>
    </row>
    <row r="115" spans="2:65" s="1" customFormat="1" ht="16.5" customHeight="1">
      <c r="B115" s="33"/>
      <c r="C115" s="132" t="s">
        <v>285</v>
      </c>
      <c r="D115" s="132" t="s">
        <v>170</v>
      </c>
      <c r="E115" s="133" t="s">
        <v>3111</v>
      </c>
      <c r="F115" s="134" t="s">
        <v>3112</v>
      </c>
      <c r="G115" s="135" t="s">
        <v>830</v>
      </c>
      <c r="H115" s="190"/>
      <c r="I115" s="137"/>
      <c r="J115" s="138">
        <f>ROUND(I115*H115,2)</f>
        <v>0</v>
      </c>
      <c r="K115" s="134" t="s">
        <v>19</v>
      </c>
      <c r="L115" s="33"/>
      <c r="M115" s="139" t="s">
        <v>19</v>
      </c>
      <c r="N115" s="140" t="s">
        <v>46</v>
      </c>
      <c r="P115" s="141">
        <f>O115*H115</f>
        <v>0</v>
      </c>
      <c r="Q115" s="141">
        <v>0</v>
      </c>
      <c r="R115" s="141">
        <f>Q115*H115</f>
        <v>0</v>
      </c>
      <c r="S115" s="141">
        <v>0</v>
      </c>
      <c r="T115" s="142">
        <f>S115*H115</f>
        <v>0</v>
      </c>
      <c r="AR115" s="143" t="s">
        <v>309</v>
      </c>
      <c r="AT115" s="143" t="s">
        <v>170</v>
      </c>
      <c r="AU115" s="143" t="s">
        <v>103</v>
      </c>
      <c r="AY115" s="18" t="s">
        <v>167</v>
      </c>
      <c r="BE115" s="144">
        <f>IF(N115="základní",J115,0)</f>
        <v>0</v>
      </c>
      <c r="BF115" s="144">
        <f>IF(N115="snížená",J115,0)</f>
        <v>0</v>
      </c>
      <c r="BG115" s="144">
        <f>IF(N115="zákl. přenesená",J115,0)</f>
        <v>0</v>
      </c>
      <c r="BH115" s="144">
        <f>IF(N115="sníž. přenesená",J115,0)</f>
        <v>0</v>
      </c>
      <c r="BI115" s="144">
        <f>IF(N115="nulová",J115,0)</f>
        <v>0</v>
      </c>
      <c r="BJ115" s="18" t="s">
        <v>90</v>
      </c>
      <c r="BK115" s="144">
        <f>ROUND(I115*H115,2)</f>
        <v>0</v>
      </c>
      <c r="BL115" s="18" t="s">
        <v>309</v>
      </c>
      <c r="BM115" s="143" t="s">
        <v>3113</v>
      </c>
    </row>
    <row r="116" spans="2:65" s="1" customFormat="1" ht="16.5" customHeight="1">
      <c r="B116" s="33"/>
      <c r="C116" s="132" t="s">
        <v>292</v>
      </c>
      <c r="D116" s="132" t="s">
        <v>170</v>
      </c>
      <c r="E116" s="133" t="s">
        <v>3114</v>
      </c>
      <c r="F116" s="134" t="s">
        <v>3115</v>
      </c>
      <c r="G116" s="135" t="s">
        <v>830</v>
      </c>
      <c r="H116" s="190"/>
      <c r="I116" s="137"/>
      <c r="J116" s="138">
        <f>ROUND(I116*H116,2)</f>
        <v>0</v>
      </c>
      <c r="K116" s="134" t="s">
        <v>19</v>
      </c>
      <c r="L116" s="33"/>
      <c r="M116" s="139" t="s">
        <v>19</v>
      </c>
      <c r="N116" s="140" t="s">
        <v>46</v>
      </c>
      <c r="P116" s="141">
        <f>O116*H116</f>
        <v>0</v>
      </c>
      <c r="Q116" s="141">
        <v>0</v>
      </c>
      <c r="R116" s="141">
        <f>Q116*H116</f>
        <v>0</v>
      </c>
      <c r="S116" s="141">
        <v>0</v>
      </c>
      <c r="T116" s="142">
        <f>S116*H116</f>
        <v>0</v>
      </c>
      <c r="AR116" s="143" t="s">
        <v>309</v>
      </c>
      <c r="AT116" s="143" t="s">
        <v>170</v>
      </c>
      <c r="AU116" s="143" t="s">
        <v>103</v>
      </c>
      <c r="AY116" s="18" t="s">
        <v>167</v>
      </c>
      <c r="BE116" s="144">
        <f>IF(N116="základní",J116,0)</f>
        <v>0</v>
      </c>
      <c r="BF116" s="144">
        <f>IF(N116="snížená",J116,0)</f>
        <v>0</v>
      </c>
      <c r="BG116" s="144">
        <f>IF(N116="zákl. přenesená",J116,0)</f>
        <v>0</v>
      </c>
      <c r="BH116" s="144">
        <f>IF(N116="sníž. přenesená",J116,0)</f>
        <v>0</v>
      </c>
      <c r="BI116" s="144">
        <f>IF(N116="nulová",J116,0)</f>
        <v>0</v>
      </c>
      <c r="BJ116" s="18" t="s">
        <v>90</v>
      </c>
      <c r="BK116" s="144">
        <f>ROUND(I116*H116,2)</f>
        <v>0</v>
      </c>
      <c r="BL116" s="18" t="s">
        <v>309</v>
      </c>
      <c r="BM116" s="143" t="s">
        <v>3116</v>
      </c>
    </row>
    <row r="117" spans="2:65" s="1" customFormat="1" ht="16.5" customHeight="1">
      <c r="B117" s="33"/>
      <c r="C117" s="132" t="s">
        <v>298</v>
      </c>
      <c r="D117" s="132" t="s">
        <v>170</v>
      </c>
      <c r="E117" s="133" t="s">
        <v>3117</v>
      </c>
      <c r="F117" s="134" t="s">
        <v>3118</v>
      </c>
      <c r="G117" s="135" t="s">
        <v>382</v>
      </c>
      <c r="H117" s="136">
        <v>1</v>
      </c>
      <c r="I117" s="137"/>
      <c r="J117" s="138">
        <f>ROUND(I117*H117,2)</f>
        <v>0</v>
      </c>
      <c r="K117" s="134" t="s">
        <v>19</v>
      </c>
      <c r="L117" s="33"/>
      <c r="M117" s="139" t="s">
        <v>19</v>
      </c>
      <c r="N117" s="140" t="s">
        <v>46</v>
      </c>
      <c r="P117" s="141">
        <f>O117*H117</f>
        <v>0</v>
      </c>
      <c r="Q117" s="141">
        <v>0</v>
      </c>
      <c r="R117" s="141">
        <f>Q117*H117</f>
        <v>0</v>
      </c>
      <c r="S117" s="141">
        <v>0</v>
      </c>
      <c r="T117" s="142">
        <f>S117*H117</f>
        <v>0</v>
      </c>
      <c r="AR117" s="143" t="s">
        <v>309</v>
      </c>
      <c r="AT117" s="143" t="s">
        <v>170</v>
      </c>
      <c r="AU117" s="143" t="s">
        <v>103</v>
      </c>
      <c r="AY117" s="18" t="s">
        <v>167</v>
      </c>
      <c r="BE117" s="144">
        <f>IF(N117="základní",J117,0)</f>
        <v>0</v>
      </c>
      <c r="BF117" s="144">
        <f>IF(N117="snížená",J117,0)</f>
        <v>0</v>
      </c>
      <c r="BG117" s="144">
        <f>IF(N117="zákl. přenesená",J117,0)</f>
        <v>0</v>
      </c>
      <c r="BH117" s="144">
        <f>IF(N117="sníž. přenesená",J117,0)</f>
        <v>0</v>
      </c>
      <c r="BI117" s="144">
        <f>IF(N117="nulová",J117,0)</f>
        <v>0</v>
      </c>
      <c r="BJ117" s="18" t="s">
        <v>90</v>
      </c>
      <c r="BK117" s="144">
        <f>ROUND(I117*H117,2)</f>
        <v>0</v>
      </c>
      <c r="BL117" s="18" t="s">
        <v>309</v>
      </c>
      <c r="BM117" s="143" t="s">
        <v>3119</v>
      </c>
    </row>
    <row r="118" spans="2:65" s="1" customFormat="1" ht="16.5" customHeight="1">
      <c r="B118" s="33"/>
      <c r="C118" s="132" t="s">
        <v>8</v>
      </c>
      <c r="D118" s="132" t="s">
        <v>170</v>
      </c>
      <c r="E118" s="133" t="s">
        <v>3120</v>
      </c>
      <c r="F118" s="134" t="s">
        <v>3121</v>
      </c>
      <c r="G118" s="135" t="s">
        <v>3122</v>
      </c>
      <c r="H118" s="136">
        <v>1</v>
      </c>
      <c r="I118" s="137"/>
      <c r="J118" s="138">
        <f>ROUND(I118*H118,2)</f>
        <v>0</v>
      </c>
      <c r="K118" s="134" t="s">
        <v>19</v>
      </c>
      <c r="L118" s="33"/>
      <c r="M118" s="192" t="s">
        <v>19</v>
      </c>
      <c r="N118" s="193" t="s">
        <v>46</v>
      </c>
      <c r="O118" s="194"/>
      <c r="P118" s="195">
        <f>O118*H118</f>
        <v>0</v>
      </c>
      <c r="Q118" s="195">
        <v>0</v>
      </c>
      <c r="R118" s="195">
        <f>Q118*H118</f>
        <v>0</v>
      </c>
      <c r="S118" s="195">
        <v>0</v>
      </c>
      <c r="T118" s="196">
        <f>S118*H118</f>
        <v>0</v>
      </c>
      <c r="AR118" s="143" t="s">
        <v>309</v>
      </c>
      <c r="AT118" s="143" t="s">
        <v>170</v>
      </c>
      <c r="AU118" s="143" t="s">
        <v>103</v>
      </c>
      <c r="AY118" s="18" t="s">
        <v>167</v>
      </c>
      <c r="BE118" s="144">
        <f>IF(N118="základní",J118,0)</f>
        <v>0</v>
      </c>
      <c r="BF118" s="144">
        <f>IF(N118="snížená",J118,0)</f>
        <v>0</v>
      </c>
      <c r="BG118" s="144">
        <f>IF(N118="zákl. přenesená",J118,0)</f>
        <v>0</v>
      </c>
      <c r="BH118" s="144">
        <f>IF(N118="sníž. přenesená",J118,0)</f>
        <v>0</v>
      </c>
      <c r="BI118" s="144">
        <f>IF(N118="nulová",J118,0)</f>
        <v>0</v>
      </c>
      <c r="BJ118" s="18" t="s">
        <v>90</v>
      </c>
      <c r="BK118" s="144">
        <f>ROUND(I118*H118,2)</f>
        <v>0</v>
      </c>
      <c r="BL118" s="18" t="s">
        <v>309</v>
      </c>
      <c r="BM118" s="143" t="s">
        <v>3123</v>
      </c>
    </row>
    <row r="119" spans="2:12" s="1" customFormat="1" ht="6.95" customHeight="1">
      <c r="B119" s="42"/>
      <c r="C119" s="43"/>
      <c r="D119" s="43"/>
      <c r="E119" s="43"/>
      <c r="F119" s="43"/>
      <c r="G119" s="43"/>
      <c r="H119" s="43"/>
      <c r="I119" s="43"/>
      <c r="J119" s="43"/>
      <c r="K119" s="43"/>
      <c r="L119" s="33"/>
    </row>
  </sheetData>
  <sheetProtection algorithmName="SHA-512" hashValue="GahPbp9FVu8YZ3mEHvZxvYHTbZ2OHv1OjztE1swpYAUokPqSyCvcpXUHUiIWtJRLyw4G5p5YGs2iZSteiDZqhg==" saltValue="co8MX4kiZ1j0gmglmQStNVrmAgGowtvcbv55ywRLEsRyRGZPEXlClTSj9QRrI/iNuWdg2hU+QzBmCNfun6nhBg==" spinCount="100000" sheet="1" objects="1" scenarios="1" formatColumns="0" formatRows="0" autoFilter="0"/>
  <autoFilter ref="C94:K118"/>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3_02/721242106"/>
    <hyperlink ref="F106" r:id="rId2" display="https://podminky.urs.cz/item/CS_URS_2023_02/721111102"/>
    <hyperlink ref="F108" r:id="rId3" display="https://podminky.urs.cz/item/CS_URS_2023_02/721111103"/>
    <hyperlink ref="F113" r:id="rId4" display="https://podminky.urs.cz/item/CS_URS_2023_02/99872120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BM17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107</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3124</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ROUND(J99,2)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ROUND((SUM(BE99:BE170)),2)</f>
        <v>0</v>
      </c>
      <c r="I37" s="94">
        <v>0.21</v>
      </c>
      <c r="J37" s="84">
        <f>ROUND(((SUM(BE99:BE170))*I37),2)</f>
        <v>0</v>
      </c>
      <c r="L37" s="33"/>
    </row>
    <row r="38" spans="2:12" s="1" customFormat="1" ht="14.45" customHeight="1">
      <c r="B38" s="33"/>
      <c r="E38" s="28" t="s">
        <v>46</v>
      </c>
      <c r="F38" s="84">
        <f>ROUND((SUM(BF99:BF170)),2)</f>
        <v>0</v>
      </c>
      <c r="I38" s="94">
        <v>0.15</v>
      </c>
      <c r="J38" s="84">
        <f>ROUND(((SUM(BF99:BF170))*I38),2)</f>
        <v>0</v>
      </c>
      <c r="L38" s="33"/>
    </row>
    <row r="39" spans="2:12" s="1" customFormat="1" ht="14.45" customHeight="1" hidden="1">
      <c r="B39" s="33"/>
      <c r="E39" s="28" t="s">
        <v>47</v>
      </c>
      <c r="F39" s="84">
        <f>ROUND((SUM(BG99:BG170)),2)</f>
        <v>0</v>
      </c>
      <c r="I39" s="94">
        <v>0.21</v>
      </c>
      <c r="J39" s="84">
        <f>0</f>
        <v>0</v>
      </c>
      <c r="L39" s="33"/>
    </row>
    <row r="40" spans="2:12" s="1" customFormat="1" ht="14.45" customHeight="1" hidden="1">
      <c r="B40" s="33"/>
      <c r="E40" s="28" t="s">
        <v>48</v>
      </c>
      <c r="F40" s="84">
        <f>ROUND((SUM(BH99:BH170)),2)</f>
        <v>0</v>
      </c>
      <c r="I40" s="94">
        <v>0.15</v>
      </c>
      <c r="J40" s="84">
        <f>0</f>
        <v>0</v>
      </c>
      <c r="L40" s="33"/>
    </row>
    <row r="41" spans="2:12" s="1" customFormat="1" ht="14.45" customHeight="1" hidden="1">
      <c r="B41" s="33"/>
      <c r="E41" s="28" t="s">
        <v>49</v>
      </c>
      <c r="F41" s="84">
        <f>ROUND((SUM(BI99:BI170)),2)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D.1.4.A - Vytápění</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J99</f>
        <v>0</v>
      </c>
      <c r="L67" s="33"/>
      <c r="AU67" s="18" t="s">
        <v>143</v>
      </c>
    </row>
    <row r="68" spans="2:12" s="8" customFormat="1" ht="24.95" customHeight="1">
      <c r="B68" s="104"/>
      <c r="D68" s="105" t="s">
        <v>1665</v>
      </c>
      <c r="E68" s="106"/>
      <c r="F68" s="106"/>
      <c r="G68" s="106"/>
      <c r="H68" s="106"/>
      <c r="I68" s="106"/>
      <c r="J68" s="107">
        <f>J100</f>
        <v>0</v>
      </c>
      <c r="L68" s="104"/>
    </row>
    <row r="69" spans="2:12" s="9" customFormat="1" ht="19.9" customHeight="1">
      <c r="B69" s="108"/>
      <c r="D69" s="109" t="s">
        <v>3125</v>
      </c>
      <c r="E69" s="110"/>
      <c r="F69" s="110"/>
      <c r="G69" s="110"/>
      <c r="H69" s="110"/>
      <c r="I69" s="110"/>
      <c r="J69" s="111">
        <f>J101</f>
        <v>0</v>
      </c>
      <c r="L69" s="108"/>
    </row>
    <row r="70" spans="2:12" s="9" customFormat="1" ht="14.85" customHeight="1">
      <c r="B70" s="108"/>
      <c r="D70" s="109" t="s">
        <v>3126</v>
      </c>
      <c r="E70" s="110"/>
      <c r="F70" s="110"/>
      <c r="G70" s="110"/>
      <c r="H70" s="110"/>
      <c r="I70" s="110"/>
      <c r="J70" s="111">
        <f>J102</f>
        <v>0</v>
      </c>
      <c r="L70" s="108"/>
    </row>
    <row r="71" spans="2:12" s="9" customFormat="1" ht="14.85" customHeight="1">
      <c r="B71" s="108"/>
      <c r="D71" s="109" t="s">
        <v>3127</v>
      </c>
      <c r="E71" s="110"/>
      <c r="F71" s="110"/>
      <c r="G71" s="110"/>
      <c r="H71" s="110"/>
      <c r="I71" s="110"/>
      <c r="J71" s="111">
        <f>J113</f>
        <v>0</v>
      </c>
      <c r="L71" s="108"/>
    </row>
    <row r="72" spans="2:12" s="9" customFormat="1" ht="14.85" customHeight="1">
      <c r="B72" s="108"/>
      <c r="D72" s="109" t="s">
        <v>3128</v>
      </c>
      <c r="E72" s="110"/>
      <c r="F72" s="110"/>
      <c r="G72" s="110"/>
      <c r="H72" s="110"/>
      <c r="I72" s="110"/>
      <c r="J72" s="111">
        <f>J119</f>
        <v>0</v>
      </c>
      <c r="L72" s="108"/>
    </row>
    <row r="73" spans="2:12" s="9" customFormat="1" ht="14.85" customHeight="1">
      <c r="B73" s="108"/>
      <c r="D73" s="109" t="s">
        <v>3129</v>
      </c>
      <c r="E73" s="110"/>
      <c r="F73" s="110"/>
      <c r="G73" s="110"/>
      <c r="H73" s="110"/>
      <c r="I73" s="110"/>
      <c r="J73" s="111">
        <f>J132</f>
        <v>0</v>
      </c>
      <c r="L73" s="108"/>
    </row>
    <row r="74" spans="2:12" s="9" customFormat="1" ht="14.85" customHeight="1">
      <c r="B74" s="108"/>
      <c r="D74" s="109" t="s">
        <v>3130</v>
      </c>
      <c r="E74" s="110"/>
      <c r="F74" s="110"/>
      <c r="G74" s="110"/>
      <c r="H74" s="110"/>
      <c r="I74" s="110"/>
      <c r="J74" s="111">
        <f>J139</f>
        <v>0</v>
      </c>
      <c r="L74" s="108"/>
    </row>
    <row r="75" spans="2:12" s="9" customFormat="1" ht="19.9" customHeight="1">
      <c r="B75" s="108"/>
      <c r="D75" s="109" t="s">
        <v>3131</v>
      </c>
      <c r="E75" s="110"/>
      <c r="F75" s="110"/>
      <c r="G75" s="110"/>
      <c r="H75" s="110"/>
      <c r="I75" s="110"/>
      <c r="J75" s="111">
        <f>J158</f>
        <v>0</v>
      </c>
      <c r="L75" s="108"/>
    </row>
    <row r="76" spans="2:12" s="1" customFormat="1" ht="21.75" customHeight="1">
      <c r="B76" s="33"/>
      <c r="L76" s="33"/>
    </row>
    <row r="77" spans="2:12" s="1" customFormat="1" ht="6.95" customHeight="1">
      <c r="B77" s="42"/>
      <c r="C77" s="43"/>
      <c r="D77" s="43"/>
      <c r="E77" s="43"/>
      <c r="F77" s="43"/>
      <c r="G77" s="43"/>
      <c r="H77" s="43"/>
      <c r="I77" s="43"/>
      <c r="J77" s="43"/>
      <c r="K77" s="43"/>
      <c r="L77" s="33"/>
    </row>
    <row r="81" spans="2:12" s="1" customFormat="1" ht="6.95" customHeight="1">
      <c r="B81" s="44"/>
      <c r="C81" s="45"/>
      <c r="D81" s="45"/>
      <c r="E81" s="45"/>
      <c r="F81" s="45"/>
      <c r="G81" s="45"/>
      <c r="H81" s="45"/>
      <c r="I81" s="45"/>
      <c r="J81" s="45"/>
      <c r="K81" s="45"/>
      <c r="L81" s="33"/>
    </row>
    <row r="82" spans="2:12" s="1" customFormat="1" ht="24.95" customHeight="1">
      <c r="B82" s="33"/>
      <c r="C82" s="22" t="s">
        <v>152</v>
      </c>
      <c r="L82" s="33"/>
    </row>
    <row r="83" spans="2:12" s="1" customFormat="1" ht="6.95" customHeight="1">
      <c r="B83" s="33"/>
      <c r="L83" s="33"/>
    </row>
    <row r="84" spans="2:12" s="1" customFormat="1" ht="12" customHeight="1">
      <c r="B84" s="33"/>
      <c r="C84" s="28" t="s">
        <v>16</v>
      </c>
      <c r="L84" s="33"/>
    </row>
    <row r="85" spans="2:12" s="1" customFormat="1" ht="16.5" customHeight="1">
      <c r="B85" s="33"/>
      <c r="E85" s="325" t="str">
        <f>E7</f>
        <v>Nástavba na objektu DPS Malkovského 603</v>
      </c>
      <c r="F85" s="326"/>
      <c r="G85" s="326"/>
      <c r="H85" s="326"/>
      <c r="L85" s="33"/>
    </row>
    <row r="86" spans="2:12" ht="12" customHeight="1">
      <c r="B86" s="21"/>
      <c r="C86" s="28" t="s">
        <v>138</v>
      </c>
      <c r="L86" s="21"/>
    </row>
    <row r="87" spans="2:12" ht="16.5" customHeight="1">
      <c r="B87" s="21"/>
      <c r="E87" s="325" t="s">
        <v>494</v>
      </c>
      <c r="F87" s="295"/>
      <c r="G87" s="295"/>
      <c r="H87" s="295"/>
      <c r="L87" s="21"/>
    </row>
    <row r="88" spans="2:12" ht="12" customHeight="1">
      <c r="B88" s="21"/>
      <c r="C88" s="28" t="s">
        <v>495</v>
      </c>
      <c r="L88" s="21"/>
    </row>
    <row r="89" spans="2:12" s="1" customFormat="1" ht="16.5" customHeight="1">
      <c r="B89" s="33"/>
      <c r="E89" s="323" t="s">
        <v>3063</v>
      </c>
      <c r="F89" s="327"/>
      <c r="G89" s="327"/>
      <c r="H89" s="327"/>
      <c r="L89" s="33"/>
    </row>
    <row r="90" spans="2:12" s="1" customFormat="1" ht="12" customHeight="1">
      <c r="B90" s="33"/>
      <c r="C90" s="28" t="s">
        <v>3064</v>
      </c>
      <c r="L90" s="33"/>
    </row>
    <row r="91" spans="2:12" s="1" customFormat="1" ht="16.5" customHeight="1">
      <c r="B91" s="33"/>
      <c r="E91" s="288" t="str">
        <f>E13</f>
        <v>D.1.4.A - Vytápění</v>
      </c>
      <c r="F91" s="327"/>
      <c r="G91" s="327"/>
      <c r="H91" s="327"/>
      <c r="L91" s="33"/>
    </row>
    <row r="92" spans="2:12" s="1" customFormat="1" ht="6.95" customHeight="1">
      <c r="B92" s="33"/>
      <c r="L92" s="33"/>
    </row>
    <row r="93" spans="2:12" s="1" customFormat="1" ht="12" customHeight="1">
      <c r="B93" s="33"/>
      <c r="C93" s="28" t="s">
        <v>21</v>
      </c>
      <c r="F93" s="26" t="str">
        <f>F16</f>
        <v>Malkovského 603, Letňany</v>
      </c>
      <c r="I93" s="28" t="s">
        <v>23</v>
      </c>
      <c r="J93" s="50" t="str">
        <f>IF(J16="","",J16)</f>
        <v>23. 11. 2023</v>
      </c>
      <c r="L93" s="33"/>
    </row>
    <row r="94" spans="2:12" s="1" customFormat="1" ht="6.95" customHeight="1">
      <c r="B94" s="33"/>
      <c r="L94" s="33"/>
    </row>
    <row r="95" spans="2:12" s="1" customFormat="1" ht="25.7" customHeight="1">
      <c r="B95" s="33"/>
      <c r="C95" s="28" t="s">
        <v>25</v>
      </c>
      <c r="F95" s="26" t="str">
        <f>E19</f>
        <v>Městská část Praha 18</v>
      </c>
      <c r="I95" s="28" t="s">
        <v>32</v>
      </c>
      <c r="J95" s="31" t="str">
        <f>E25</f>
        <v>Architektonická kancelář Křivka s.r.o.</v>
      </c>
      <c r="L95" s="33"/>
    </row>
    <row r="96" spans="2:12" s="1" customFormat="1" ht="15.2" customHeight="1">
      <c r="B96" s="33"/>
      <c r="C96" s="28" t="s">
        <v>30</v>
      </c>
      <c r="F96" s="26" t="str">
        <f>IF(E22="","",E22)</f>
        <v>Vyplň údaj</v>
      </c>
      <c r="I96" s="28" t="s">
        <v>36</v>
      </c>
      <c r="J96" s="31" t="str">
        <f>E28</f>
        <v xml:space="preserve"> </v>
      </c>
      <c r="L96" s="33"/>
    </row>
    <row r="97" spans="2:12" s="1" customFormat="1" ht="10.35" customHeight="1">
      <c r="B97" s="33"/>
      <c r="L97" s="33"/>
    </row>
    <row r="98" spans="2:20" s="10" customFormat="1" ht="29.25" customHeight="1">
      <c r="B98" s="112"/>
      <c r="C98" s="113" t="s">
        <v>153</v>
      </c>
      <c r="D98" s="114" t="s">
        <v>59</v>
      </c>
      <c r="E98" s="114" t="s">
        <v>55</v>
      </c>
      <c r="F98" s="114" t="s">
        <v>56</v>
      </c>
      <c r="G98" s="114" t="s">
        <v>154</v>
      </c>
      <c r="H98" s="114" t="s">
        <v>155</v>
      </c>
      <c r="I98" s="114" t="s">
        <v>156</v>
      </c>
      <c r="J98" s="114" t="s">
        <v>142</v>
      </c>
      <c r="K98" s="115" t="s">
        <v>157</v>
      </c>
      <c r="L98" s="112"/>
      <c r="M98" s="57" t="s">
        <v>19</v>
      </c>
      <c r="N98" s="58" t="s">
        <v>44</v>
      </c>
      <c r="O98" s="58" t="s">
        <v>158</v>
      </c>
      <c r="P98" s="58" t="s">
        <v>159</v>
      </c>
      <c r="Q98" s="58" t="s">
        <v>160</v>
      </c>
      <c r="R98" s="58" t="s">
        <v>161</v>
      </c>
      <c r="S98" s="58" t="s">
        <v>162</v>
      </c>
      <c r="T98" s="59" t="s">
        <v>163</v>
      </c>
    </row>
    <row r="99" spans="2:63" s="1" customFormat="1" ht="22.9" customHeight="1">
      <c r="B99" s="33"/>
      <c r="C99" s="62" t="s">
        <v>164</v>
      </c>
      <c r="J99" s="116">
        <f>BK99</f>
        <v>0</v>
      </c>
      <c r="L99" s="33"/>
      <c r="M99" s="60"/>
      <c r="N99" s="51"/>
      <c r="O99" s="51"/>
      <c r="P99" s="117">
        <f>P100</f>
        <v>0</v>
      </c>
      <c r="Q99" s="51"/>
      <c r="R99" s="117">
        <f>R100</f>
        <v>2.3016799999999997</v>
      </c>
      <c r="S99" s="51"/>
      <c r="T99" s="118">
        <f>T100</f>
        <v>0</v>
      </c>
      <c r="AT99" s="18" t="s">
        <v>73</v>
      </c>
      <c r="AU99" s="18" t="s">
        <v>143</v>
      </c>
      <c r="BK99" s="119">
        <f>BK100</f>
        <v>0</v>
      </c>
    </row>
    <row r="100" spans="2:63" s="11" customFormat="1" ht="25.9" customHeight="1">
      <c r="B100" s="120"/>
      <c r="D100" s="121" t="s">
        <v>73</v>
      </c>
      <c r="E100" s="122" t="s">
        <v>424</v>
      </c>
      <c r="F100" s="122" t="s">
        <v>424</v>
      </c>
      <c r="I100" s="123"/>
      <c r="J100" s="124">
        <f>BK100</f>
        <v>0</v>
      </c>
      <c r="L100" s="120"/>
      <c r="M100" s="125"/>
      <c r="P100" s="126">
        <f>P101+P158</f>
        <v>0</v>
      </c>
      <c r="R100" s="126">
        <f>R101+R158</f>
        <v>2.3016799999999997</v>
      </c>
      <c r="T100" s="127">
        <f>T101+T158</f>
        <v>0</v>
      </c>
      <c r="AR100" s="121" t="s">
        <v>90</v>
      </c>
      <c r="AT100" s="128" t="s">
        <v>73</v>
      </c>
      <c r="AU100" s="128" t="s">
        <v>74</v>
      </c>
      <c r="AY100" s="121" t="s">
        <v>167</v>
      </c>
      <c r="BK100" s="129">
        <f>BK101+BK158</f>
        <v>0</v>
      </c>
    </row>
    <row r="101" spans="2:63" s="11" customFormat="1" ht="22.9" customHeight="1">
      <c r="B101" s="120"/>
      <c r="D101" s="121" t="s">
        <v>73</v>
      </c>
      <c r="E101" s="130" t="s">
        <v>3132</v>
      </c>
      <c r="F101" s="130" t="s">
        <v>3133</v>
      </c>
      <c r="I101" s="123"/>
      <c r="J101" s="131">
        <f>BK101</f>
        <v>0</v>
      </c>
      <c r="L101" s="120"/>
      <c r="M101" s="125"/>
      <c r="P101" s="126">
        <f>P102+P113+P119+P132+P139</f>
        <v>0</v>
      </c>
      <c r="R101" s="126">
        <f>R102+R113+R119+R132+R139</f>
        <v>2.3016799999999997</v>
      </c>
      <c r="T101" s="127">
        <f>T102+T113+T119+T132+T139</f>
        <v>0</v>
      </c>
      <c r="AR101" s="121" t="s">
        <v>90</v>
      </c>
      <c r="AT101" s="128" t="s">
        <v>73</v>
      </c>
      <c r="AU101" s="128" t="s">
        <v>82</v>
      </c>
      <c r="AY101" s="121" t="s">
        <v>167</v>
      </c>
      <c r="BK101" s="129">
        <f>BK102+BK113+BK119+BK132+BK139</f>
        <v>0</v>
      </c>
    </row>
    <row r="102" spans="2:63" s="11" customFormat="1" ht="20.85" customHeight="1">
      <c r="B102" s="120"/>
      <c r="D102" s="121" t="s">
        <v>73</v>
      </c>
      <c r="E102" s="130" t="s">
        <v>3134</v>
      </c>
      <c r="F102" s="130" t="s">
        <v>3135</v>
      </c>
      <c r="I102" s="123"/>
      <c r="J102" s="131">
        <f>BK102</f>
        <v>0</v>
      </c>
      <c r="L102" s="120"/>
      <c r="M102" s="125"/>
      <c r="P102" s="126">
        <f>SUM(P103:P112)</f>
        <v>0</v>
      </c>
      <c r="R102" s="126">
        <f>SUM(R103:R112)</f>
        <v>0.75135</v>
      </c>
      <c r="T102" s="127">
        <f>SUM(T103:T112)</f>
        <v>0</v>
      </c>
      <c r="AR102" s="121" t="s">
        <v>90</v>
      </c>
      <c r="AT102" s="128" t="s">
        <v>73</v>
      </c>
      <c r="AU102" s="128" t="s">
        <v>90</v>
      </c>
      <c r="AY102" s="121" t="s">
        <v>167</v>
      </c>
      <c r="BK102" s="129">
        <f>SUM(BK103:BK112)</f>
        <v>0</v>
      </c>
    </row>
    <row r="103" spans="2:65" s="1" customFormat="1" ht="16.5" customHeight="1">
      <c r="B103" s="33"/>
      <c r="C103" s="132" t="s">
        <v>82</v>
      </c>
      <c r="D103" s="132" t="s">
        <v>170</v>
      </c>
      <c r="E103" s="133" t="s">
        <v>3136</v>
      </c>
      <c r="F103" s="134" t="s">
        <v>3137</v>
      </c>
      <c r="G103" s="135" t="s">
        <v>368</v>
      </c>
      <c r="H103" s="136">
        <v>640</v>
      </c>
      <c r="I103" s="137"/>
      <c r="J103" s="138">
        <f>ROUND(I103*H103,2)</f>
        <v>0</v>
      </c>
      <c r="K103" s="134" t="s">
        <v>174</v>
      </c>
      <c r="L103" s="33"/>
      <c r="M103" s="139" t="s">
        <v>19</v>
      </c>
      <c r="N103" s="140" t="s">
        <v>46</v>
      </c>
      <c r="P103" s="141">
        <f>O103*H103</f>
        <v>0</v>
      </c>
      <c r="Q103" s="141">
        <v>0.00047</v>
      </c>
      <c r="R103" s="141">
        <f>Q103*H103</f>
        <v>0.3008</v>
      </c>
      <c r="S103" s="141">
        <v>0</v>
      </c>
      <c r="T103" s="142">
        <f>S103*H103</f>
        <v>0</v>
      </c>
      <c r="AR103" s="143" t="s">
        <v>309</v>
      </c>
      <c r="AT103" s="143" t="s">
        <v>170</v>
      </c>
      <c r="AU103" s="143" t="s">
        <v>103</v>
      </c>
      <c r="AY103" s="18" t="s">
        <v>167</v>
      </c>
      <c r="BE103" s="144">
        <f>IF(N103="základní",J103,0)</f>
        <v>0</v>
      </c>
      <c r="BF103" s="144">
        <f>IF(N103="snížená",J103,0)</f>
        <v>0</v>
      </c>
      <c r="BG103" s="144">
        <f>IF(N103="zákl. přenesená",J103,0)</f>
        <v>0</v>
      </c>
      <c r="BH103" s="144">
        <f>IF(N103="sníž. přenesená",J103,0)</f>
        <v>0</v>
      </c>
      <c r="BI103" s="144">
        <f>IF(N103="nulová",J103,0)</f>
        <v>0</v>
      </c>
      <c r="BJ103" s="18" t="s">
        <v>90</v>
      </c>
      <c r="BK103" s="144">
        <f>ROUND(I103*H103,2)</f>
        <v>0</v>
      </c>
      <c r="BL103" s="18" t="s">
        <v>309</v>
      </c>
      <c r="BM103" s="143" t="s">
        <v>3138</v>
      </c>
    </row>
    <row r="104" spans="2:47" s="1" customFormat="1" ht="11.25">
      <c r="B104" s="33"/>
      <c r="D104" s="145" t="s">
        <v>177</v>
      </c>
      <c r="F104" s="146" t="s">
        <v>3139</v>
      </c>
      <c r="I104" s="147"/>
      <c r="L104" s="33"/>
      <c r="M104" s="148"/>
      <c r="T104" s="54"/>
      <c r="AT104" s="18" t="s">
        <v>177</v>
      </c>
      <c r="AU104" s="18" t="s">
        <v>103</v>
      </c>
    </row>
    <row r="105" spans="2:65" s="1" customFormat="1" ht="16.5" customHeight="1">
      <c r="B105" s="33"/>
      <c r="C105" s="132" t="s">
        <v>90</v>
      </c>
      <c r="D105" s="132" t="s">
        <v>170</v>
      </c>
      <c r="E105" s="133" t="s">
        <v>3140</v>
      </c>
      <c r="F105" s="134" t="s">
        <v>3141</v>
      </c>
      <c r="G105" s="135" t="s">
        <v>368</v>
      </c>
      <c r="H105" s="136">
        <v>250</v>
      </c>
      <c r="I105" s="137"/>
      <c r="J105" s="138">
        <f>ROUND(I105*H105,2)</f>
        <v>0</v>
      </c>
      <c r="K105" s="134" t="s">
        <v>174</v>
      </c>
      <c r="L105" s="33"/>
      <c r="M105" s="139" t="s">
        <v>19</v>
      </c>
      <c r="N105" s="140" t="s">
        <v>46</v>
      </c>
      <c r="P105" s="141">
        <f>O105*H105</f>
        <v>0</v>
      </c>
      <c r="Q105" s="141">
        <v>0.00058</v>
      </c>
      <c r="R105" s="141">
        <f>Q105*H105</f>
        <v>0.145</v>
      </c>
      <c r="S105" s="141">
        <v>0</v>
      </c>
      <c r="T105" s="142">
        <f>S105*H105</f>
        <v>0</v>
      </c>
      <c r="AR105" s="143" t="s">
        <v>309</v>
      </c>
      <c r="AT105" s="143" t="s">
        <v>170</v>
      </c>
      <c r="AU105" s="143" t="s">
        <v>103</v>
      </c>
      <c r="AY105" s="18" t="s">
        <v>167</v>
      </c>
      <c r="BE105" s="144">
        <f>IF(N105="základní",J105,0)</f>
        <v>0</v>
      </c>
      <c r="BF105" s="144">
        <f>IF(N105="snížená",J105,0)</f>
        <v>0</v>
      </c>
      <c r="BG105" s="144">
        <f>IF(N105="zákl. přenesená",J105,0)</f>
        <v>0</v>
      </c>
      <c r="BH105" s="144">
        <f>IF(N105="sníž. přenesená",J105,0)</f>
        <v>0</v>
      </c>
      <c r="BI105" s="144">
        <f>IF(N105="nulová",J105,0)</f>
        <v>0</v>
      </c>
      <c r="BJ105" s="18" t="s">
        <v>90</v>
      </c>
      <c r="BK105" s="144">
        <f>ROUND(I105*H105,2)</f>
        <v>0</v>
      </c>
      <c r="BL105" s="18" t="s">
        <v>309</v>
      </c>
      <c r="BM105" s="143" t="s">
        <v>3142</v>
      </c>
    </row>
    <row r="106" spans="2:47" s="1" customFormat="1" ht="11.25">
      <c r="B106" s="33"/>
      <c r="D106" s="145" t="s">
        <v>177</v>
      </c>
      <c r="F106" s="146" t="s">
        <v>3143</v>
      </c>
      <c r="I106" s="147"/>
      <c r="L106" s="33"/>
      <c r="M106" s="148"/>
      <c r="T106" s="54"/>
      <c r="AT106" s="18" t="s">
        <v>177</v>
      </c>
      <c r="AU106" s="18" t="s">
        <v>103</v>
      </c>
    </row>
    <row r="107" spans="2:65" s="1" customFormat="1" ht="16.5" customHeight="1">
      <c r="B107" s="33"/>
      <c r="C107" s="132" t="s">
        <v>103</v>
      </c>
      <c r="D107" s="132" t="s">
        <v>170</v>
      </c>
      <c r="E107" s="133" t="s">
        <v>3144</v>
      </c>
      <c r="F107" s="134" t="s">
        <v>3145</v>
      </c>
      <c r="G107" s="135" t="s">
        <v>368</v>
      </c>
      <c r="H107" s="136">
        <v>90</v>
      </c>
      <c r="I107" s="137"/>
      <c r="J107" s="138">
        <f>ROUND(I107*H107,2)</f>
        <v>0</v>
      </c>
      <c r="K107" s="134" t="s">
        <v>174</v>
      </c>
      <c r="L107" s="33"/>
      <c r="M107" s="139" t="s">
        <v>19</v>
      </c>
      <c r="N107" s="140" t="s">
        <v>46</v>
      </c>
      <c r="P107" s="141">
        <f>O107*H107</f>
        <v>0</v>
      </c>
      <c r="Q107" s="141">
        <v>0.00073</v>
      </c>
      <c r="R107" s="141">
        <f>Q107*H107</f>
        <v>0.0657</v>
      </c>
      <c r="S107" s="141">
        <v>0</v>
      </c>
      <c r="T107" s="142">
        <f>S107*H107</f>
        <v>0</v>
      </c>
      <c r="AR107" s="143" t="s">
        <v>309</v>
      </c>
      <c r="AT107" s="143" t="s">
        <v>170</v>
      </c>
      <c r="AU107" s="143" t="s">
        <v>103</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309</v>
      </c>
      <c r="BM107" s="143" t="s">
        <v>3146</v>
      </c>
    </row>
    <row r="108" spans="2:47" s="1" customFormat="1" ht="11.25">
      <c r="B108" s="33"/>
      <c r="D108" s="145" t="s">
        <v>177</v>
      </c>
      <c r="F108" s="146" t="s">
        <v>3147</v>
      </c>
      <c r="I108" s="147"/>
      <c r="L108" s="33"/>
      <c r="M108" s="148"/>
      <c r="T108" s="54"/>
      <c r="AT108" s="18" t="s">
        <v>177</v>
      </c>
      <c r="AU108" s="18" t="s">
        <v>103</v>
      </c>
    </row>
    <row r="109" spans="2:65" s="1" customFormat="1" ht="16.5" customHeight="1">
      <c r="B109" s="33"/>
      <c r="C109" s="132" t="s">
        <v>175</v>
      </c>
      <c r="D109" s="132" t="s">
        <v>170</v>
      </c>
      <c r="E109" s="133" t="s">
        <v>3148</v>
      </c>
      <c r="F109" s="134" t="s">
        <v>3149</v>
      </c>
      <c r="G109" s="135" t="s">
        <v>368</v>
      </c>
      <c r="H109" s="136">
        <v>120</v>
      </c>
      <c r="I109" s="137"/>
      <c r="J109" s="138">
        <f>ROUND(I109*H109,2)</f>
        <v>0</v>
      </c>
      <c r="K109" s="134" t="s">
        <v>174</v>
      </c>
      <c r="L109" s="33"/>
      <c r="M109" s="139" t="s">
        <v>19</v>
      </c>
      <c r="N109" s="140" t="s">
        <v>46</v>
      </c>
      <c r="P109" s="141">
        <f>O109*H109</f>
        <v>0</v>
      </c>
      <c r="Q109" s="141">
        <v>0.00127</v>
      </c>
      <c r="R109" s="141">
        <f>Q109*H109</f>
        <v>0.1524</v>
      </c>
      <c r="S109" s="141">
        <v>0</v>
      </c>
      <c r="T109" s="142">
        <f>S109*H109</f>
        <v>0</v>
      </c>
      <c r="AR109" s="143" t="s">
        <v>309</v>
      </c>
      <c r="AT109" s="143" t="s">
        <v>170</v>
      </c>
      <c r="AU109" s="143" t="s">
        <v>103</v>
      </c>
      <c r="AY109" s="18" t="s">
        <v>167</v>
      </c>
      <c r="BE109" s="144">
        <f>IF(N109="základní",J109,0)</f>
        <v>0</v>
      </c>
      <c r="BF109" s="144">
        <f>IF(N109="snížená",J109,0)</f>
        <v>0</v>
      </c>
      <c r="BG109" s="144">
        <f>IF(N109="zákl. přenesená",J109,0)</f>
        <v>0</v>
      </c>
      <c r="BH109" s="144">
        <f>IF(N109="sníž. přenesená",J109,0)</f>
        <v>0</v>
      </c>
      <c r="BI109" s="144">
        <f>IF(N109="nulová",J109,0)</f>
        <v>0</v>
      </c>
      <c r="BJ109" s="18" t="s">
        <v>90</v>
      </c>
      <c r="BK109" s="144">
        <f>ROUND(I109*H109,2)</f>
        <v>0</v>
      </c>
      <c r="BL109" s="18" t="s">
        <v>309</v>
      </c>
      <c r="BM109" s="143" t="s">
        <v>3150</v>
      </c>
    </row>
    <row r="110" spans="2:47" s="1" customFormat="1" ht="11.25">
      <c r="B110" s="33"/>
      <c r="D110" s="145" t="s">
        <v>177</v>
      </c>
      <c r="F110" s="146" t="s">
        <v>3151</v>
      </c>
      <c r="I110" s="147"/>
      <c r="L110" s="33"/>
      <c r="M110" s="148"/>
      <c r="T110" s="54"/>
      <c r="AT110" s="18" t="s">
        <v>177</v>
      </c>
      <c r="AU110" s="18" t="s">
        <v>103</v>
      </c>
    </row>
    <row r="111" spans="2:65" s="1" customFormat="1" ht="16.5" customHeight="1">
      <c r="B111" s="33"/>
      <c r="C111" s="132" t="s">
        <v>215</v>
      </c>
      <c r="D111" s="132" t="s">
        <v>170</v>
      </c>
      <c r="E111" s="133" t="s">
        <v>3152</v>
      </c>
      <c r="F111" s="134" t="s">
        <v>3153</v>
      </c>
      <c r="G111" s="135" t="s">
        <v>368</v>
      </c>
      <c r="H111" s="136">
        <v>55</v>
      </c>
      <c r="I111" s="137"/>
      <c r="J111" s="138">
        <f>ROUND(I111*H111,2)</f>
        <v>0</v>
      </c>
      <c r="K111" s="134" t="s">
        <v>174</v>
      </c>
      <c r="L111" s="33"/>
      <c r="M111" s="139" t="s">
        <v>19</v>
      </c>
      <c r="N111" s="140" t="s">
        <v>46</v>
      </c>
      <c r="P111" s="141">
        <f>O111*H111</f>
        <v>0</v>
      </c>
      <c r="Q111" s="141">
        <v>0.00159</v>
      </c>
      <c r="R111" s="141">
        <f>Q111*H111</f>
        <v>0.08745</v>
      </c>
      <c r="S111" s="141">
        <v>0</v>
      </c>
      <c r="T111" s="142">
        <f>S111*H111</f>
        <v>0</v>
      </c>
      <c r="AR111" s="143" t="s">
        <v>309</v>
      </c>
      <c r="AT111" s="143" t="s">
        <v>170</v>
      </c>
      <c r="AU111" s="143" t="s">
        <v>103</v>
      </c>
      <c r="AY111" s="18" t="s">
        <v>167</v>
      </c>
      <c r="BE111" s="144">
        <f>IF(N111="základní",J111,0)</f>
        <v>0</v>
      </c>
      <c r="BF111" s="144">
        <f>IF(N111="snížená",J111,0)</f>
        <v>0</v>
      </c>
      <c r="BG111" s="144">
        <f>IF(N111="zákl. přenesená",J111,0)</f>
        <v>0</v>
      </c>
      <c r="BH111" s="144">
        <f>IF(N111="sníž. přenesená",J111,0)</f>
        <v>0</v>
      </c>
      <c r="BI111" s="144">
        <f>IF(N111="nulová",J111,0)</f>
        <v>0</v>
      </c>
      <c r="BJ111" s="18" t="s">
        <v>90</v>
      </c>
      <c r="BK111" s="144">
        <f>ROUND(I111*H111,2)</f>
        <v>0</v>
      </c>
      <c r="BL111" s="18" t="s">
        <v>309</v>
      </c>
      <c r="BM111" s="143" t="s">
        <v>3154</v>
      </c>
    </row>
    <row r="112" spans="2:47" s="1" customFormat="1" ht="11.25">
      <c r="B112" s="33"/>
      <c r="D112" s="145" t="s">
        <v>177</v>
      </c>
      <c r="F112" s="146" t="s">
        <v>3155</v>
      </c>
      <c r="I112" s="147"/>
      <c r="L112" s="33"/>
      <c r="M112" s="148"/>
      <c r="T112" s="54"/>
      <c r="AT112" s="18" t="s">
        <v>177</v>
      </c>
      <c r="AU112" s="18" t="s">
        <v>103</v>
      </c>
    </row>
    <row r="113" spans="2:63" s="11" customFormat="1" ht="20.85" customHeight="1">
      <c r="B113" s="120"/>
      <c r="D113" s="121" t="s">
        <v>73</v>
      </c>
      <c r="E113" s="130" t="s">
        <v>3156</v>
      </c>
      <c r="F113" s="130" t="s">
        <v>3157</v>
      </c>
      <c r="I113" s="123"/>
      <c r="J113" s="131">
        <f>BK113</f>
        <v>0</v>
      </c>
      <c r="L113" s="120"/>
      <c r="M113" s="125"/>
      <c r="P113" s="126">
        <f>SUM(P114:P118)</f>
        <v>0</v>
      </c>
      <c r="R113" s="126">
        <f>SUM(R114:R118)</f>
        <v>0</v>
      </c>
      <c r="T113" s="127">
        <f>SUM(T114:T118)</f>
        <v>0</v>
      </c>
      <c r="AR113" s="121" t="s">
        <v>90</v>
      </c>
      <c r="AT113" s="128" t="s">
        <v>73</v>
      </c>
      <c r="AU113" s="128" t="s">
        <v>90</v>
      </c>
      <c r="AY113" s="121" t="s">
        <v>167</v>
      </c>
      <c r="BK113" s="129">
        <f>SUM(BK114:BK118)</f>
        <v>0</v>
      </c>
    </row>
    <row r="114" spans="2:65" s="1" customFormat="1" ht="16.5" customHeight="1">
      <c r="B114" s="33"/>
      <c r="C114" s="132" t="s">
        <v>223</v>
      </c>
      <c r="D114" s="132" t="s">
        <v>170</v>
      </c>
      <c r="E114" s="133" t="s">
        <v>3158</v>
      </c>
      <c r="F114" s="134" t="s">
        <v>3159</v>
      </c>
      <c r="G114" s="135" t="s">
        <v>368</v>
      </c>
      <c r="H114" s="136">
        <v>640</v>
      </c>
      <c r="I114" s="137"/>
      <c r="J114" s="138">
        <f>ROUND(I114*H114,2)</f>
        <v>0</v>
      </c>
      <c r="K114" s="134" t="s">
        <v>19</v>
      </c>
      <c r="L114" s="33"/>
      <c r="M114" s="139" t="s">
        <v>19</v>
      </c>
      <c r="N114" s="140" t="s">
        <v>46</v>
      </c>
      <c r="P114" s="141">
        <f>O114*H114</f>
        <v>0</v>
      </c>
      <c r="Q114" s="141">
        <v>0</v>
      </c>
      <c r="R114" s="141">
        <f>Q114*H114</f>
        <v>0</v>
      </c>
      <c r="S114" s="141">
        <v>0</v>
      </c>
      <c r="T114" s="142">
        <f>S114*H114</f>
        <v>0</v>
      </c>
      <c r="AR114" s="143" t="s">
        <v>309</v>
      </c>
      <c r="AT114" s="143" t="s">
        <v>170</v>
      </c>
      <c r="AU114" s="143" t="s">
        <v>103</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309</v>
      </c>
      <c r="BM114" s="143" t="s">
        <v>3160</v>
      </c>
    </row>
    <row r="115" spans="2:65" s="1" customFormat="1" ht="16.5" customHeight="1">
      <c r="B115" s="33"/>
      <c r="C115" s="132" t="s">
        <v>230</v>
      </c>
      <c r="D115" s="132" t="s">
        <v>170</v>
      </c>
      <c r="E115" s="133" t="s">
        <v>3161</v>
      </c>
      <c r="F115" s="134" t="s">
        <v>3162</v>
      </c>
      <c r="G115" s="135" t="s">
        <v>368</v>
      </c>
      <c r="H115" s="136">
        <v>250</v>
      </c>
      <c r="I115" s="137"/>
      <c r="J115" s="138">
        <f>ROUND(I115*H115,2)</f>
        <v>0</v>
      </c>
      <c r="K115" s="134" t="s">
        <v>19</v>
      </c>
      <c r="L115" s="33"/>
      <c r="M115" s="139" t="s">
        <v>19</v>
      </c>
      <c r="N115" s="140" t="s">
        <v>46</v>
      </c>
      <c r="P115" s="141">
        <f>O115*H115</f>
        <v>0</v>
      </c>
      <c r="Q115" s="141">
        <v>0</v>
      </c>
      <c r="R115" s="141">
        <f>Q115*H115</f>
        <v>0</v>
      </c>
      <c r="S115" s="141">
        <v>0</v>
      </c>
      <c r="T115" s="142">
        <f>S115*H115</f>
        <v>0</v>
      </c>
      <c r="AR115" s="143" t="s">
        <v>309</v>
      </c>
      <c r="AT115" s="143" t="s">
        <v>170</v>
      </c>
      <c r="AU115" s="143" t="s">
        <v>103</v>
      </c>
      <c r="AY115" s="18" t="s">
        <v>167</v>
      </c>
      <c r="BE115" s="144">
        <f>IF(N115="základní",J115,0)</f>
        <v>0</v>
      </c>
      <c r="BF115" s="144">
        <f>IF(N115="snížená",J115,0)</f>
        <v>0</v>
      </c>
      <c r="BG115" s="144">
        <f>IF(N115="zákl. přenesená",J115,0)</f>
        <v>0</v>
      </c>
      <c r="BH115" s="144">
        <f>IF(N115="sníž. přenesená",J115,0)</f>
        <v>0</v>
      </c>
      <c r="BI115" s="144">
        <f>IF(N115="nulová",J115,0)</f>
        <v>0</v>
      </c>
      <c r="BJ115" s="18" t="s">
        <v>90</v>
      </c>
      <c r="BK115" s="144">
        <f>ROUND(I115*H115,2)</f>
        <v>0</v>
      </c>
      <c r="BL115" s="18" t="s">
        <v>309</v>
      </c>
      <c r="BM115" s="143" t="s">
        <v>3163</v>
      </c>
    </row>
    <row r="116" spans="2:65" s="1" customFormat="1" ht="16.5" customHeight="1">
      <c r="B116" s="33"/>
      <c r="C116" s="132" t="s">
        <v>235</v>
      </c>
      <c r="D116" s="132" t="s">
        <v>170</v>
      </c>
      <c r="E116" s="133" t="s">
        <v>3164</v>
      </c>
      <c r="F116" s="134" t="s">
        <v>3165</v>
      </c>
      <c r="G116" s="135" t="s">
        <v>368</v>
      </c>
      <c r="H116" s="136">
        <v>90</v>
      </c>
      <c r="I116" s="137"/>
      <c r="J116" s="138">
        <f>ROUND(I116*H116,2)</f>
        <v>0</v>
      </c>
      <c r="K116" s="134" t="s">
        <v>19</v>
      </c>
      <c r="L116" s="33"/>
      <c r="M116" s="139" t="s">
        <v>19</v>
      </c>
      <c r="N116" s="140" t="s">
        <v>46</v>
      </c>
      <c r="P116" s="141">
        <f>O116*H116</f>
        <v>0</v>
      </c>
      <c r="Q116" s="141">
        <v>0</v>
      </c>
      <c r="R116" s="141">
        <f>Q116*H116</f>
        <v>0</v>
      </c>
      <c r="S116" s="141">
        <v>0</v>
      </c>
      <c r="T116" s="142">
        <f>S116*H116</f>
        <v>0</v>
      </c>
      <c r="AR116" s="143" t="s">
        <v>309</v>
      </c>
      <c r="AT116" s="143" t="s">
        <v>170</v>
      </c>
      <c r="AU116" s="143" t="s">
        <v>103</v>
      </c>
      <c r="AY116" s="18" t="s">
        <v>167</v>
      </c>
      <c r="BE116" s="144">
        <f>IF(N116="základní",J116,0)</f>
        <v>0</v>
      </c>
      <c r="BF116" s="144">
        <f>IF(N116="snížená",J116,0)</f>
        <v>0</v>
      </c>
      <c r="BG116" s="144">
        <f>IF(N116="zákl. přenesená",J116,0)</f>
        <v>0</v>
      </c>
      <c r="BH116" s="144">
        <f>IF(N116="sníž. přenesená",J116,0)</f>
        <v>0</v>
      </c>
      <c r="BI116" s="144">
        <f>IF(N116="nulová",J116,0)</f>
        <v>0</v>
      </c>
      <c r="BJ116" s="18" t="s">
        <v>90</v>
      </c>
      <c r="BK116" s="144">
        <f>ROUND(I116*H116,2)</f>
        <v>0</v>
      </c>
      <c r="BL116" s="18" t="s">
        <v>309</v>
      </c>
      <c r="BM116" s="143" t="s">
        <v>3166</v>
      </c>
    </row>
    <row r="117" spans="2:65" s="1" customFormat="1" ht="16.5" customHeight="1">
      <c r="B117" s="33"/>
      <c r="C117" s="132" t="s">
        <v>168</v>
      </c>
      <c r="D117" s="132" t="s">
        <v>170</v>
      </c>
      <c r="E117" s="133" t="s">
        <v>3167</v>
      </c>
      <c r="F117" s="134" t="s">
        <v>3168</v>
      </c>
      <c r="G117" s="135" t="s">
        <v>368</v>
      </c>
      <c r="H117" s="136">
        <v>120</v>
      </c>
      <c r="I117" s="137"/>
      <c r="J117" s="138">
        <f>ROUND(I117*H117,2)</f>
        <v>0</v>
      </c>
      <c r="K117" s="134" t="s">
        <v>19</v>
      </c>
      <c r="L117" s="33"/>
      <c r="M117" s="139" t="s">
        <v>19</v>
      </c>
      <c r="N117" s="140" t="s">
        <v>46</v>
      </c>
      <c r="P117" s="141">
        <f>O117*H117</f>
        <v>0</v>
      </c>
      <c r="Q117" s="141">
        <v>0</v>
      </c>
      <c r="R117" s="141">
        <f>Q117*H117</f>
        <v>0</v>
      </c>
      <c r="S117" s="141">
        <v>0</v>
      </c>
      <c r="T117" s="142">
        <f>S117*H117</f>
        <v>0</v>
      </c>
      <c r="AR117" s="143" t="s">
        <v>309</v>
      </c>
      <c r="AT117" s="143" t="s">
        <v>170</v>
      </c>
      <c r="AU117" s="143" t="s">
        <v>103</v>
      </c>
      <c r="AY117" s="18" t="s">
        <v>167</v>
      </c>
      <c r="BE117" s="144">
        <f>IF(N117="základní",J117,0)</f>
        <v>0</v>
      </c>
      <c r="BF117" s="144">
        <f>IF(N117="snížená",J117,0)</f>
        <v>0</v>
      </c>
      <c r="BG117" s="144">
        <f>IF(N117="zákl. přenesená",J117,0)</f>
        <v>0</v>
      </c>
      <c r="BH117" s="144">
        <f>IF(N117="sníž. přenesená",J117,0)</f>
        <v>0</v>
      </c>
      <c r="BI117" s="144">
        <f>IF(N117="nulová",J117,0)</f>
        <v>0</v>
      </c>
      <c r="BJ117" s="18" t="s">
        <v>90</v>
      </c>
      <c r="BK117" s="144">
        <f>ROUND(I117*H117,2)</f>
        <v>0</v>
      </c>
      <c r="BL117" s="18" t="s">
        <v>309</v>
      </c>
      <c r="BM117" s="143" t="s">
        <v>3169</v>
      </c>
    </row>
    <row r="118" spans="2:65" s="1" customFormat="1" ht="16.5" customHeight="1">
      <c r="B118" s="33"/>
      <c r="C118" s="132" t="s">
        <v>263</v>
      </c>
      <c r="D118" s="132" t="s">
        <v>170</v>
      </c>
      <c r="E118" s="133" t="s">
        <v>3170</v>
      </c>
      <c r="F118" s="134" t="s">
        <v>3171</v>
      </c>
      <c r="G118" s="135" t="s">
        <v>368</v>
      </c>
      <c r="H118" s="136">
        <v>55</v>
      </c>
      <c r="I118" s="137"/>
      <c r="J118" s="138">
        <f>ROUND(I118*H118,2)</f>
        <v>0</v>
      </c>
      <c r="K118" s="134" t="s">
        <v>19</v>
      </c>
      <c r="L118" s="33"/>
      <c r="M118" s="139" t="s">
        <v>19</v>
      </c>
      <c r="N118" s="140" t="s">
        <v>46</v>
      </c>
      <c r="P118" s="141">
        <f>O118*H118</f>
        <v>0</v>
      </c>
      <c r="Q118" s="141">
        <v>0</v>
      </c>
      <c r="R118" s="141">
        <f>Q118*H118</f>
        <v>0</v>
      </c>
      <c r="S118" s="141">
        <v>0</v>
      </c>
      <c r="T118" s="142">
        <f>S118*H118</f>
        <v>0</v>
      </c>
      <c r="AR118" s="143" t="s">
        <v>309</v>
      </c>
      <c r="AT118" s="143" t="s">
        <v>170</v>
      </c>
      <c r="AU118" s="143" t="s">
        <v>103</v>
      </c>
      <c r="AY118" s="18" t="s">
        <v>167</v>
      </c>
      <c r="BE118" s="144">
        <f>IF(N118="základní",J118,0)</f>
        <v>0</v>
      </c>
      <c r="BF118" s="144">
        <f>IF(N118="snížená",J118,0)</f>
        <v>0</v>
      </c>
      <c r="BG118" s="144">
        <f>IF(N118="zákl. přenesená",J118,0)</f>
        <v>0</v>
      </c>
      <c r="BH118" s="144">
        <f>IF(N118="sníž. přenesená",J118,0)</f>
        <v>0</v>
      </c>
      <c r="BI118" s="144">
        <f>IF(N118="nulová",J118,0)</f>
        <v>0</v>
      </c>
      <c r="BJ118" s="18" t="s">
        <v>90</v>
      </c>
      <c r="BK118" s="144">
        <f>ROUND(I118*H118,2)</f>
        <v>0</v>
      </c>
      <c r="BL118" s="18" t="s">
        <v>309</v>
      </c>
      <c r="BM118" s="143" t="s">
        <v>3172</v>
      </c>
    </row>
    <row r="119" spans="2:63" s="11" customFormat="1" ht="20.85" customHeight="1">
      <c r="B119" s="120"/>
      <c r="D119" s="121" t="s">
        <v>73</v>
      </c>
      <c r="E119" s="130" t="s">
        <v>3173</v>
      </c>
      <c r="F119" s="130" t="s">
        <v>3174</v>
      </c>
      <c r="I119" s="123"/>
      <c r="J119" s="131">
        <f>BK119</f>
        <v>0</v>
      </c>
      <c r="L119" s="120"/>
      <c r="M119" s="125"/>
      <c r="P119" s="126">
        <f>SUM(P120:P131)</f>
        <v>0</v>
      </c>
      <c r="R119" s="126">
        <f>SUM(R120:R131)</f>
        <v>1.4116199999999999</v>
      </c>
      <c r="T119" s="127">
        <f>SUM(T120:T131)</f>
        <v>0</v>
      </c>
      <c r="AR119" s="121" t="s">
        <v>90</v>
      </c>
      <c r="AT119" s="128" t="s">
        <v>73</v>
      </c>
      <c r="AU119" s="128" t="s">
        <v>90</v>
      </c>
      <c r="AY119" s="121" t="s">
        <v>167</v>
      </c>
      <c r="BK119" s="129">
        <f>SUM(BK120:BK131)</f>
        <v>0</v>
      </c>
    </row>
    <row r="120" spans="2:65" s="1" customFormat="1" ht="24.2" customHeight="1">
      <c r="B120" s="33"/>
      <c r="C120" s="132" t="s">
        <v>275</v>
      </c>
      <c r="D120" s="132" t="s">
        <v>170</v>
      </c>
      <c r="E120" s="133" t="s">
        <v>3175</v>
      </c>
      <c r="F120" s="134" t="s">
        <v>3176</v>
      </c>
      <c r="G120" s="135" t="s">
        <v>312</v>
      </c>
      <c r="H120" s="136">
        <v>1</v>
      </c>
      <c r="I120" s="137"/>
      <c r="J120" s="138">
        <f>ROUND(I120*H120,2)</f>
        <v>0</v>
      </c>
      <c r="K120" s="134" t="s">
        <v>174</v>
      </c>
      <c r="L120" s="33"/>
      <c r="M120" s="139" t="s">
        <v>19</v>
      </c>
      <c r="N120" s="140" t="s">
        <v>46</v>
      </c>
      <c r="P120" s="141">
        <f>O120*H120</f>
        <v>0</v>
      </c>
      <c r="Q120" s="141">
        <v>0.0145</v>
      </c>
      <c r="R120" s="141">
        <f>Q120*H120</f>
        <v>0.0145</v>
      </c>
      <c r="S120" s="141">
        <v>0</v>
      </c>
      <c r="T120" s="142">
        <f>S120*H120</f>
        <v>0</v>
      </c>
      <c r="AR120" s="143" t="s">
        <v>309</v>
      </c>
      <c r="AT120" s="143" t="s">
        <v>170</v>
      </c>
      <c r="AU120" s="143" t="s">
        <v>103</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309</v>
      </c>
      <c r="BM120" s="143" t="s">
        <v>3177</v>
      </c>
    </row>
    <row r="121" spans="2:47" s="1" customFormat="1" ht="11.25">
      <c r="B121" s="33"/>
      <c r="D121" s="145" t="s">
        <v>177</v>
      </c>
      <c r="F121" s="146" t="s">
        <v>3178</v>
      </c>
      <c r="I121" s="147"/>
      <c r="L121" s="33"/>
      <c r="M121" s="148"/>
      <c r="T121" s="54"/>
      <c r="AT121" s="18" t="s">
        <v>177</v>
      </c>
      <c r="AU121" s="18" t="s">
        <v>103</v>
      </c>
    </row>
    <row r="122" spans="2:65" s="1" customFormat="1" ht="24.2" customHeight="1">
      <c r="B122" s="33"/>
      <c r="C122" s="132" t="s">
        <v>285</v>
      </c>
      <c r="D122" s="132" t="s">
        <v>170</v>
      </c>
      <c r="E122" s="133" t="s">
        <v>3179</v>
      </c>
      <c r="F122" s="134" t="s">
        <v>3180</v>
      </c>
      <c r="G122" s="135" t="s">
        <v>312</v>
      </c>
      <c r="H122" s="136">
        <v>8</v>
      </c>
      <c r="I122" s="137"/>
      <c r="J122" s="138">
        <f>ROUND(I122*H122,2)</f>
        <v>0</v>
      </c>
      <c r="K122" s="134" t="s">
        <v>174</v>
      </c>
      <c r="L122" s="33"/>
      <c r="M122" s="139" t="s">
        <v>19</v>
      </c>
      <c r="N122" s="140" t="s">
        <v>46</v>
      </c>
      <c r="P122" s="141">
        <f>O122*H122</f>
        <v>0</v>
      </c>
      <c r="Q122" s="141">
        <v>0.0186</v>
      </c>
      <c r="R122" s="141">
        <f>Q122*H122</f>
        <v>0.1488</v>
      </c>
      <c r="S122" s="141">
        <v>0</v>
      </c>
      <c r="T122" s="142">
        <f>S122*H122</f>
        <v>0</v>
      </c>
      <c r="AR122" s="143" t="s">
        <v>309</v>
      </c>
      <c r="AT122" s="143" t="s">
        <v>170</v>
      </c>
      <c r="AU122" s="143" t="s">
        <v>103</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309</v>
      </c>
      <c r="BM122" s="143" t="s">
        <v>3181</v>
      </c>
    </row>
    <row r="123" spans="2:47" s="1" customFormat="1" ht="11.25">
      <c r="B123" s="33"/>
      <c r="D123" s="145" t="s">
        <v>177</v>
      </c>
      <c r="F123" s="146" t="s">
        <v>3182</v>
      </c>
      <c r="I123" s="147"/>
      <c r="L123" s="33"/>
      <c r="M123" s="148"/>
      <c r="T123" s="54"/>
      <c r="AT123" s="18" t="s">
        <v>177</v>
      </c>
      <c r="AU123" s="18" t="s">
        <v>103</v>
      </c>
    </row>
    <row r="124" spans="2:65" s="1" customFormat="1" ht="24.2" customHeight="1">
      <c r="B124" s="33"/>
      <c r="C124" s="132" t="s">
        <v>292</v>
      </c>
      <c r="D124" s="132" t="s">
        <v>170</v>
      </c>
      <c r="E124" s="133" t="s">
        <v>3183</v>
      </c>
      <c r="F124" s="134" t="s">
        <v>3184</v>
      </c>
      <c r="G124" s="135" t="s">
        <v>312</v>
      </c>
      <c r="H124" s="136">
        <v>16</v>
      </c>
      <c r="I124" s="137"/>
      <c r="J124" s="138">
        <f>ROUND(I124*H124,2)</f>
        <v>0</v>
      </c>
      <c r="K124" s="134" t="s">
        <v>174</v>
      </c>
      <c r="L124" s="33"/>
      <c r="M124" s="139" t="s">
        <v>19</v>
      </c>
      <c r="N124" s="140" t="s">
        <v>46</v>
      </c>
      <c r="P124" s="141">
        <f>O124*H124</f>
        <v>0</v>
      </c>
      <c r="Q124" s="141">
        <v>0.0227</v>
      </c>
      <c r="R124" s="141">
        <f>Q124*H124</f>
        <v>0.3632</v>
      </c>
      <c r="S124" s="141">
        <v>0</v>
      </c>
      <c r="T124" s="142">
        <f>S124*H124</f>
        <v>0</v>
      </c>
      <c r="AR124" s="143" t="s">
        <v>309</v>
      </c>
      <c r="AT124" s="143" t="s">
        <v>170</v>
      </c>
      <c r="AU124" s="143" t="s">
        <v>103</v>
      </c>
      <c r="AY124" s="18" t="s">
        <v>167</v>
      </c>
      <c r="BE124" s="144">
        <f>IF(N124="základní",J124,0)</f>
        <v>0</v>
      </c>
      <c r="BF124" s="144">
        <f>IF(N124="snížená",J124,0)</f>
        <v>0</v>
      </c>
      <c r="BG124" s="144">
        <f>IF(N124="zákl. přenesená",J124,0)</f>
        <v>0</v>
      </c>
      <c r="BH124" s="144">
        <f>IF(N124="sníž. přenesená",J124,0)</f>
        <v>0</v>
      </c>
      <c r="BI124" s="144">
        <f>IF(N124="nulová",J124,0)</f>
        <v>0</v>
      </c>
      <c r="BJ124" s="18" t="s">
        <v>90</v>
      </c>
      <c r="BK124" s="144">
        <f>ROUND(I124*H124,2)</f>
        <v>0</v>
      </c>
      <c r="BL124" s="18" t="s">
        <v>309</v>
      </c>
      <c r="BM124" s="143" t="s">
        <v>3185</v>
      </c>
    </row>
    <row r="125" spans="2:47" s="1" customFormat="1" ht="11.25">
      <c r="B125" s="33"/>
      <c r="D125" s="145" t="s">
        <v>177</v>
      </c>
      <c r="F125" s="146" t="s">
        <v>3186</v>
      </c>
      <c r="I125" s="147"/>
      <c r="L125" s="33"/>
      <c r="M125" s="148"/>
      <c r="T125" s="54"/>
      <c r="AT125" s="18" t="s">
        <v>177</v>
      </c>
      <c r="AU125" s="18" t="s">
        <v>103</v>
      </c>
    </row>
    <row r="126" spans="2:65" s="1" customFormat="1" ht="24.2" customHeight="1">
      <c r="B126" s="33"/>
      <c r="C126" s="132" t="s">
        <v>298</v>
      </c>
      <c r="D126" s="132" t="s">
        <v>170</v>
      </c>
      <c r="E126" s="133" t="s">
        <v>3187</v>
      </c>
      <c r="F126" s="134" t="s">
        <v>3188</v>
      </c>
      <c r="G126" s="135" t="s">
        <v>312</v>
      </c>
      <c r="H126" s="136">
        <v>5</v>
      </c>
      <c r="I126" s="137"/>
      <c r="J126" s="138">
        <f>ROUND(I126*H126,2)</f>
        <v>0</v>
      </c>
      <c r="K126" s="134" t="s">
        <v>174</v>
      </c>
      <c r="L126" s="33"/>
      <c r="M126" s="139" t="s">
        <v>19</v>
      </c>
      <c r="N126" s="140" t="s">
        <v>46</v>
      </c>
      <c r="P126" s="141">
        <f>O126*H126</f>
        <v>0</v>
      </c>
      <c r="Q126" s="141">
        <v>0.0309</v>
      </c>
      <c r="R126" s="141">
        <f>Q126*H126</f>
        <v>0.1545</v>
      </c>
      <c r="S126" s="141">
        <v>0</v>
      </c>
      <c r="T126" s="142">
        <f>S126*H126</f>
        <v>0</v>
      </c>
      <c r="AR126" s="143" t="s">
        <v>309</v>
      </c>
      <c r="AT126" s="143" t="s">
        <v>170</v>
      </c>
      <c r="AU126" s="143" t="s">
        <v>103</v>
      </c>
      <c r="AY126" s="18" t="s">
        <v>167</v>
      </c>
      <c r="BE126" s="144">
        <f>IF(N126="základní",J126,0)</f>
        <v>0</v>
      </c>
      <c r="BF126" s="144">
        <f>IF(N126="snížená",J126,0)</f>
        <v>0</v>
      </c>
      <c r="BG126" s="144">
        <f>IF(N126="zákl. přenesená",J126,0)</f>
        <v>0</v>
      </c>
      <c r="BH126" s="144">
        <f>IF(N126="sníž. přenesená",J126,0)</f>
        <v>0</v>
      </c>
      <c r="BI126" s="144">
        <f>IF(N126="nulová",J126,0)</f>
        <v>0</v>
      </c>
      <c r="BJ126" s="18" t="s">
        <v>90</v>
      </c>
      <c r="BK126" s="144">
        <f>ROUND(I126*H126,2)</f>
        <v>0</v>
      </c>
      <c r="BL126" s="18" t="s">
        <v>309</v>
      </c>
      <c r="BM126" s="143" t="s">
        <v>3189</v>
      </c>
    </row>
    <row r="127" spans="2:47" s="1" customFormat="1" ht="11.25">
      <c r="B127" s="33"/>
      <c r="D127" s="145" t="s">
        <v>177</v>
      </c>
      <c r="F127" s="146" t="s">
        <v>3190</v>
      </c>
      <c r="I127" s="147"/>
      <c r="L127" s="33"/>
      <c r="M127" s="148"/>
      <c r="T127" s="54"/>
      <c r="AT127" s="18" t="s">
        <v>177</v>
      </c>
      <c r="AU127" s="18" t="s">
        <v>103</v>
      </c>
    </row>
    <row r="128" spans="2:65" s="1" customFormat="1" ht="24.2" customHeight="1">
      <c r="B128" s="33"/>
      <c r="C128" s="132" t="s">
        <v>8</v>
      </c>
      <c r="D128" s="132" t="s">
        <v>170</v>
      </c>
      <c r="E128" s="133" t="s">
        <v>3191</v>
      </c>
      <c r="F128" s="134" t="s">
        <v>3192</v>
      </c>
      <c r="G128" s="135" t="s">
        <v>312</v>
      </c>
      <c r="H128" s="136">
        <v>3</v>
      </c>
      <c r="I128" s="137"/>
      <c r="J128" s="138">
        <f>ROUND(I128*H128,2)</f>
        <v>0</v>
      </c>
      <c r="K128" s="134" t="s">
        <v>174</v>
      </c>
      <c r="L128" s="33"/>
      <c r="M128" s="139" t="s">
        <v>19</v>
      </c>
      <c r="N128" s="140" t="s">
        <v>46</v>
      </c>
      <c r="P128" s="141">
        <f>O128*H128</f>
        <v>0</v>
      </c>
      <c r="Q128" s="141">
        <v>0.04784</v>
      </c>
      <c r="R128" s="141">
        <f>Q128*H128</f>
        <v>0.14352</v>
      </c>
      <c r="S128" s="141">
        <v>0</v>
      </c>
      <c r="T128" s="142">
        <f>S128*H128</f>
        <v>0</v>
      </c>
      <c r="AR128" s="143" t="s">
        <v>309</v>
      </c>
      <c r="AT128" s="143" t="s">
        <v>170</v>
      </c>
      <c r="AU128" s="143" t="s">
        <v>103</v>
      </c>
      <c r="AY128" s="18" t="s">
        <v>167</v>
      </c>
      <c r="BE128" s="144">
        <f>IF(N128="základní",J128,0)</f>
        <v>0</v>
      </c>
      <c r="BF128" s="144">
        <f>IF(N128="snížená",J128,0)</f>
        <v>0</v>
      </c>
      <c r="BG128" s="144">
        <f>IF(N128="zákl. přenesená",J128,0)</f>
        <v>0</v>
      </c>
      <c r="BH128" s="144">
        <f>IF(N128="sníž. přenesená",J128,0)</f>
        <v>0</v>
      </c>
      <c r="BI128" s="144">
        <f>IF(N128="nulová",J128,0)</f>
        <v>0</v>
      </c>
      <c r="BJ128" s="18" t="s">
        <v>90</v>
      </c>
      <c r="BK128" s="144">
        <f>ROUND(I128*H128,2)</f>
        <v>0</v>
      </c>
      <c r="BL128" s="18" t="s">
        <v>309</v>
      </c>
      <c r="BM128" s="143" t="s">
        <v>3193</v>
      </c>
    </row>
    <row r="129" spans="2:47" s="1" customFormat="1" ht="11.25">
      <c r="B129" s="33"/>
      <c r="D129" s="145" t="s">
        <v>177</v>
      </c>
      <c r="F129" s="146" t="s">
        <v>3194</v>
      </c>
      <c r="I129" s="147"/>
      <c r="L129" s="33"/>
      <c r="M129" s="148"/>
      <c r="T129" s="54"/>
      <c r="AT129" s="18" t="s">
        <v>177</v>
      </c>
      <c r="AU129" s="18" t="s">
        <v>103</v>
      </c>
    </row>
    <row r="130" spans="2:65" s="1" customFormat="1" ht="16.5" customHeight="1">
      <c r="B130" s="33"/>
      <c r="C130" s="132" t="s">
        <v>309</v>
      </c>
      <c r="D130" s="132" t="s">
        <v>170</v>
      </c>
      <c r="E130" s="133" t="s">
        <v>3195</v>
      </c>
      <c r="F130" s="134" t="s">
        <v>3196</v>
      </c>
      <c r="G130" s="135" t="s">
        <v>312</v>
      </c>
      <c r="H130" s="136">
        <v>19</v>
      </c>
      <c r="I130" s="137"/>
      <c r="J130" s="138">
        <f>ROUND(I130*H130,2)</f>
        <v>0</v>
      </c>
      <c r="K130" s="134" t="s">
        <v>174</v>
      </c>
      <c r="L130" s="33"/>
      <c r="M130" s="139" t="s">
        <v>19</v>
      </c>
      <c r="N130" s="140" t="s">
        <v>46</v>
      </c>
      <c r="P130" s="141">
        <f>O130*H130</f>
        <v>0</v>
      </c>
      <c r="Q130" s="141">
        <v>0.0309</v>
      </c>
      <c r="R130" s="141">
        <f>Q130*H130</f>
        <v>0.5871</v>
      </c>
      <c r="S130" s="141">
        <v>0</v>
      </c>
      <c r="T130" s="142">
        <f>S130*H130</f>
        <v>0</v>
      </c>
      <c r="AR130" s="143" t="s">
        <v>309</v>
      </c>
      <c r="AT130" s="143" t="s">
        <v>170</v>
      </c>
      <c r="AU130" s="143" t="s">
        <v>103</v>
      </c>
      <c r="AY130" s="18" t="s">
        <v>167</v>
      </c>
      <c r="BE130" s="144">
        <f>IF(N130="základní",J130,0)</f>
        <v>0</v>
      </c>
      <c r="BF130" s="144">
        <f>IF(N130="snížená",J130,0)</f>
        <v>0</v>
      </c>
      <c r="BG130" s="144">
        <f>IF(N130="zákl. přenesená",J130,0)</f>
        <v>0</v>
      </c>
      <c r="BH130" s="144">
        <f>IF(N130="sníž. přenesená",J130,0)</f>
        <v>0</v>
      </c>
      <c r="BI130" s="144">
        <f>IF(N130="nulová",J130,0)</f>
        <v>0</v>
      </c>
      <c r="BJ130" s="18" t="s">
        <v>90</v>
      </c>
      <c r="BK130" s="144">
        <f>ROUND(I130*H130,2)</f>
        <v>0</v>
      </c>
      <c r="BL130" s="18" t="s">
        <v>309</v>
      </c>
      <c r="BM130" s="143" t="s">
        <v>3197</v>
      </c>
    </row>
    <row r="131" spans="2:47" s="1" customFormat="1" ht="11.25">
      <c r="B131" s="33"/>
      <c r="D131" s="145" t="s">
        <v>177</v>
      </c>
      <c r="F131" s="146" t="s">
        <v>3198</v>
      </c>
      <c r="I131" s="147"/>
      <c r="L131" s="33"/>
      <c r="M131" s="148"/>
      <c r="T131" s="54"/>
      <c r="AT131" s="18" t="s">
        <v>177</v>
      </c>
      <c r="AU131" s="18" t="s">
        <v>103</v>
      </c>
    </row>
    <row r="132" spans="2:63" s="11" customFormat="1" ht="20.85" customHeight="1">
      <c r="B132" s="120"/>
      <c r="D132" s="121" t="s">
        <v>73</v>
      </c>
      <c r="E132" s="130" t="s">
        <v>3199</v>
      </c>
      <c r="F132" s="130" t="s">
        <v>3200</v>
      </c>
      <c r="I132" s="123"/>
      <c r="J132" s="131">
        <f>BK132</f>
        <v>0</v>
      </c>
      <c r="L132" s="120"/>
      <c r="M132" s="125"/>
      <c r="P132" s="126">
        <f>SUM(P133:P138)</f>
        <v>0</v>
      </c>
      <c r="R132" s="126">
        <f>SUM(R133:R138)</f>
        <v>0.10400000000000001</v>
      </c>
      <c r="T132" s="127">
        <f>SUM(T133:T138)</f>
        <v>0</v>
      </c>
      <c r="AR132" s="121" t="s">
        <v>90</v>
      </c>
      <c r="AT132" s="128" t="s">
        <v>73</v>
      </c>
      <c r="AU132" s="128" t="s">
        <v>90</v>
      </c>
      <c r="AY132" s="121" t="s">
        <v>167</v>
      </c>
      <c r="BK132" s="129">
        <f>SUM(BK133:BK138)</f>
        <v>0</v>
      </c>
    </row>
    <row r="133" spans="2:65" s="1" customFormat="1" ht="16.5" customHeight="1">
      <c r="B133" s="33"/>
      <c r="C133" s="132" t="s">
        <v>319</v>
      </c>
      <c r="D133" s="132" t="s">
        <v>170</v>
      </c>
      <c r="E133" s="133" t="s">
        <v>3201</v>
      </c>
      <c r="F133" s="134" t="s">
        <v>3202</v>
      </c>
      <c r="G133" s="135" t="s">
        <v>3097</v>
      </c>
      <c r="H133" s="136">
        <v>33</v>
      </c>
      <c r="I133" s="137"/>
      <c r="J133" s="138">
        <f>ROUND(I133*H133,2)</f>
        <v>0</v>
      </c>
      <c r="K133" s="134" t="s">
        <v>19</v>
      </c>
      <c r="L133" s="33"/>
      <c r="M133" s="139" t="s">
        <v>19</v>
      </c>
      <c r="N133" s="140" t="s">
        <v>46</v>
      </c>
      <c r="P133" s="141">
        <f>O133*H133</f>
        <v>0</v>
      </c>
      <c r="Q133" s="141">
        <v>0</v>
      </c>
      <c r="R133" s="141">
        <f>Q133*H133</f>
        <v>0</v>
      </c>
      <c r="S133" s="141">
        <v>0</v>
      </c>
      <c r="T133" s="142">
        <f>S133*H133</f>
        <v>0</v>
      </c>
      <c r="AR133" s="143" t="s">
        <v>309</v>
      </c>
      <c r="AT133" s="143" t="s">
        <v>170</v>
      </c>
      <c r="AU133" s="143" t="s">
        <v>103</v>
      </c>
      <c r="AY133" s="18" t="s">
        <v>167</v>
      </c>
      <c r="BE133" s="144">
        <f>IF(N133="základní",J133,0)</f>
        <v>0</v>
      </c>
      <c r="BF133" s="144">
        <f>IF(N133="snížená",J133,0)</f>
        <v>0</v>
      </c>
      <c r="BG133" s="144">
        <f>IF(N133="zákl. přenesená",J133,0)</f>
        <v>0</v>
      </c>
      <c r="BH133" s="144">
        <f>IF(N133="sníž. přenesená",J133,0)</f>
        <v>0</v>
      </c>
      <c r="BI133" s="144">
        <f>IF(N133="nulová",J133,0)</f>
        <v>0</v>
      </c>
      <c r="BJ133" s="18" t="s">
        <v>90</v>
      </c>
      <c r="BK133" s="144">
        <f>ROUND(I133*H133,2)</f>
        <v>0</v>
      </c>
      <c r="BL133" s="18" t="s">
        <v>309</v>
      </c>
      <c r="BM133" s="143" t="s">
        <v>3203</v>
      </c>
    </row>
    <row r="134" spans="2:65" s="1" customFormat="1" ht="16.5" customHeight="1">
      <c r="B134" s="33"/>
      <c r="C134" s="132" t="s">
        <v>326</v>
      </c>
      <c r="D134" s="132" t="s">
        <v>170</v>
      </c>
      <c r="E134" s="133" t="s">
        <v>3204</v>
      </c>
      <c r="F134" s="134" t="s">
        <v>3205</v>
      </c>
      <c r="G134" s="135" t="s">
        <v>3097</v>
      </c>
      <c r="H134" s="136">
        <v>19</v>
      </c>
      <c r="I134" s="137"/>
      <c r="J134" s="138">
        <f>ROUND(I134*H134,2)</f>
        <v>0</v>
      </c>
      <c r="K134" s="134" t="s">
        <v>19</v>
      </c>
      <c r="L134" s="33"/>
      <c r="M134" s="139" t="s">
        <v>19</v>
      </c>
      <c r="N134" s="140" t="s">
        <v>46</v>
      </c>
      <c r="P134" s="141">
        <f>O134*H134</f>
        <v>0</v>
      </c>
      <c r="Q134" s="141">
        <v>0</v>
      </c>
      <c r="R134" s="141">
        <f>Q134*H134</f>
        <v>0</v>
      </c>
      <c r="S134" s="141">
        <v>0</v>
      </c>
      <c r="T134" s="142">
        <f>S134*H134</f>
        <v>0</v>
      </c>
      <c r="AR134" s="143" t="s">
        <v>309</v>
      </c>
      <c r="AT134" s="143" t="s">
        <v>170</v>
      </c>
      <c r="AU134" s="143" t="s">
        <v>103</v>
      </c>
      <c r="AY134" s="18" t="s">
        <v>167</v>
      </c>
      <c r="BE134" s="144">
        <f>IF(N134="základní",J134,0)</f>
        <v>0</v>
      </c>
      <c r="BF134" s="144">
        <f>IF(N134="snížená",J134,0)</f>
        <v>0</v>
      </c>
      <c r="BG134" s="144">
        <f>IF(N134="zákl. přenesená",J134,0)</f>
        <v>0</v>
      </c>
      <c r="BH134" s="144">
        <f>IF(N134="sníž. přenesená",J134,0)</f>
        <v>0</v>
      </c>
      <c r="BI134" s="144">
        <f>IF(N134="nulová",J134,0)</f>
        <v>0</v>
      </c>
      <c r="BJ134" s="18" t="s">
        <v>90</v>
      </c>
      <c r="BK134" s="144">
        <f>ROUND(I134*H134,2)</f>
        <v>0</v>
      </c>
      <c r="BL134" s="18" t="s">
        <v>309</v>
      </c>
      <c r="BM134" s="143" t="s">
        <v>3206</v>
      </c>
    </row>
    <row r="135" spans="2:65" s="1" customFormat="1" ht="16.5" customHeight="1">
      <c r="B135" s="33"/>
      <c r="C135" s="132" t="s">
        <v>335</v>
      </c>
      <c r="D135" s="132" t="s">
        <v>170</v>
      </c>
      <c r="E135" s="133" t="s">
        <v>3207</v>
      </c>
      <c r="F135" s="134" t="s">
        <v>3208</v>
      </c>
      <c r="G135" s="135" t="s">
        <v>3097</v>
      </c>
      <c r="H135" s="136">
        <v>52</v>
      </c>
      <c r="I135" s="137"/>
      <c r="J135" s="138">
        <f>ROUND(I135*H135,2)</f>
        <v>0</v>
      </c>
      <c r="K135" s="134" t="s">
        <v>19</v>
      </c>
      <c r="L135" s="33"/>
      <c r="M135" s="139" t="s">
        <v>19</v>
      </c>
      <c r="N135" s="140" t="s">
        <v>46</v>
      </c>
      <c r="P135" s="141">
        <f>O135*H135</f>
        <v>0</v>
      </c>
      <c r="Q135" s="141">
        <v>0</v>
      </c>
      <c r="R135" s="141">
        <f>Q135*H135</f>
        <v>0</v>
      </c>
      <c r="S135" s="141">
        <v>0</v>
      </c>
      <c r="T135" s="142">
        <f>S135*H135</f>
        <v>0</v>
      </c>
      <c r="AR135" s="143" t="s">
        <v>309</v>
      </c>
      <c r="AT135" s="143" t="s">
        <v>170</v>
      </c>
      <c r="AU135" s="143" t="s">
        <v>103</v>
      </c>
      <c r="AY135" s="18" t="s">
        <v>167</v>
      </c>
      <c r="BE135" s="144">
        <f>IF(N135="základní",J135,0)</f>
        <v>0</v>
      </c>
      <c r="BF135" s="144">
        <f>IF(N135="snížená",J135,0)</f>
        <v>0</v>
      </c>
      <c r="BG135" s="144">
        <f>IF(N135="zákl. přenesená",J135,0)</f>
        <v>0</v>
      </c>
      <c r="BH135" s="144">
        <f>IF(N135="sníž. přenesená",J135,0)</f>
        <v>0</v>
      </c>
      <c r="BI135" s="144">
        <f>IF(N135="nulová",J135,0)</f>
        <v>0</v>
      </c>
      <c r="BJ135" s="18" t="s">
        <v>90</v>
      </c>
      <c r="BK135" s="144">
        <f>ROUND(I135*H135,2)</f>
        <v>0</v>
      </c>
      <c r="BL135" s="18" t="s">
        <v>309</v>
      </c>
      <c r="BM135" s="143" t="s">
        <v>3209</v>
      </c>
    </row>
    <row r="136" spans="2:65" s="1" customFormat="1" ht="16.5" customHeight="1">
      <c r="B136" s="33"/>
      <c r="C136" s="132" t="s">
        <v>342</v>
      </c>
      <c r="D136" s="132" t="s">
        <v>170</v>
      </c>
      <c r="E136" s="133" t="s">
        <v>3210</v>
      </c>
      <c r="F136" s="134" t="s">
        <v>3211</v>
      </c>
      <c r="G136" s="135" t="s">
        <v>312</v>
      </c>
      <c r="H136" s="136">
        <v>52</v>
      </c>
      <c r="I136" s="137"/>
      <c r="J136" s="138">
        <f>ROUND(I136*H136,2)</f>
        <v>0</v>
      </c>
      <c r="K136" s="134" t="s">
        <v>19</v>
      </c>
      <c r="L136" s="33"/>
      <c r="M136" s="139" t="s">
        <v>19</v>
      </c>
      <c r="N136" s="140" t="s">
        <v>46</v>
      </c>
      <c r="P136" s="141">
        <f>O136*H136</f>
        <v>0</v>
      </c>
      <c r="Q136" s="141">
        <v>0.002</v>
      </c>
      <c r="R136" s="141">
        <f>Q136*H136</f>
        <v>0.10400000000000001</v>
      </c>
      <c r="S136" s="141">
        <v>0</v>
      </c>
      <c r="T136" s="142">
        <f>S136*H136</f>
        <v>0</v>
      </c>
      <c r="AR136" s="143" t="s">
        <v>309</v>
      </c>
      <c r="AT136" s="143" t="s">
        <v>170</v>
      </c>
      <c r="AU136" s="143" t="s">
        <v>103</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309</v>
      </c>
      <c r="BM136" s="143" t="s">
        <v>3212</v>
      </c>
    </row>
    <row r="137" spans="2:47" s="1" customFormat="1" ht="19.5">
      <c r="B137" s="33"/>
      <c r="D137" s="150" t="s">
        <v>1678</v>
      </c>
      <c r="F137" s="191" t="s">
        <v>3213</v>
      </c>
      <c r="I137" s="147"/>
      <c r="L137" s="33"/>
      <c r="M137" s="148"/>
      <c r="T137" s="54"/>
      <c r="AT137" s="18" t="s">
        <v>1678</v>
      </c>
      <c r="AU137" s="18" t="s">
        <v>103</v>
      </c>
    </row>
    <row r="138" spans="2:65" s="1" customFormat="1" ht="16.5" customHeight="1">
      <c r="B138" s="33"/>
      <c r="C138" s="132" t="s">
        <v>7</v>
      </c>
      <c r="D138" s="132" t="s">
        <v>170</v>
      </c>
      <c r="E138" s="133" t="s">
        <v>3214</v>
      </c>
      <c r="F138" s="134" t="s">
        <v>3215</v>
      </c>
      <c r="G138" s="135" t="s">
        <v>3097</v>
      </c>
      <c r="H138" s="136">
        <v>104</v>
      </c>
      <c r="I138" s="137"/>
      <c r="J138" s="138">
        <f>ROUND(I138*H138,2)</f>
        <v>0</v>
      </c>
      <c r="K138" s="134" t="s">
        <v>19</v>
      </c>
      <c r="L138" s="33"/>
      <c r="M138" s="139" t="s">
        <v>19</v>
      </c>
      <c r="N138" s="140" t="s">
        <v>46</v>
      </c>
      <c r="P138" s="141">
        <f>O138*H138</f>
        <v>0</v>
      </c>
      <c r="Q138" s="141">
        <v>0</v>
      </c>
      <c r="R138" s="141">
        <f>Q138*H138</f>
        <v>0</v>
      </c>
      <c r="S138" s="141">
        <v>0</v>
      </c>
      <c r="T138" s="142">
        <f>S138*H138</f>
        <v>0</v>
      </c>
      <c r="AR138" s="143" t="s">
        <v>309</v>
      </c>
      <c r="AT138" s="143" t="s">
        <v>170</v>
      </c>
      <c r="AU138" s="143" t="s">
        <v>103</v>
      </c>
      <c r="AY138" s="18" t="s">
        <v>167</v>
      </c>
      <c r="BE138" s="144">
        <f>IF(N138="základní",J138,0)</f>
        <v>0</v>
      </c>
      <c r="BF138" s="144">
        <f>IF(N138="snížená",J138,0)</f>
        <v>0</v>
      </c>
      <c r="BG138" s="144">
        <f>IF(N138="zákl. přenesená",J138,0)</f>
        <v>0</v>
      </c>
      <c r="BH138" s="144">
        <f>IF(N138="sníž. přenesená",J138,0)</f>
        <v>0</v>
      </c>
      <c r="BI138" s="144">
        <f>IF(N138="nulová",J138,0)</f>
        <v>0</v>
      </c>
      <c r="BJ138" s="18" t="s">
        <v>90</v>
      </c>
      <c r="BK138" s="144">
        <f>ROUND(I138*H138,2)</f>
        <v>0</v>
      </c>
      <c r="BL138" s="18" t="s">
        <v>309</v>
      </c>
      <c r="BM138" s="143" t="s">
        <v>3216</v>
      </c>
    </row>
    <row r="139" spans="2:63" s="11" customFormat="1" ht="20.85" customHeight="1">
      <c r="B139" s="120"/>
      <c r="D139" s="121" t="s">
        <v>73</v>
      </c>
      <c r="E139" s="130" t="s">
        <v>3217</v>
      </c>
      <c r="F139" s="130" t="s">
        <v>3218</v>
      </c>
      <c r="I139" s="123"/>
      <c r="J139" s="131">
        <f>BK139</f>
        <v>0</v>
      </c>
      <c r="L139" s="120"/>
      <c r="M139" s="125"/>
      <c r="P139" s="126">
        <f>SUM(P140:P157)</f>
        <v>0</v>
      </c>
      <c r="R139" s="126">
        <f>SUM(R140:R157)</f>
        <v>0.03471</v>
      </c>
      <c r="T139" s="127">
        <f>SUM(T140:T157)</f>
        <v>0</v>
      </c>
      <c r="AR139" s="121" t="s">
        <v>90</v>
      </c>
      <c r="AT139" s="128" t="s">
        <v>73</v>
      </c>
      <c r="AU139" s="128" t="s">
        <v>90</v>
      </c>
      <c r="AY139" s="121" t="s">
        <v>167</v>
      </c>
      <c r="BK139" s="129">
        <f>SUM(BK140:BK157)</f>
        <v>0</v>
      </c>
    </row>
    <row r="140" spans="2:65" s="1" customFormat="1" ht="24.2" customHeight="1">
      <c r="B140" s="33"/>
      <c r="C140" s="132" t="s">
        <v>355</v>
      </c>
      <c r="D140" s="132" t="s">
        <v>170</v>
      </c>
      <c r="E140" s="133" t="s">
        <v>3219</v>
      </c>
      <c r="F140" s="134" t="s">
        <v>3220</v>
      </c>
      <c r="G140" s="135" t="s">
        <v>382</v>
      </c>
      <c r="H140" s="136">
        <v>1</v>
      </c>
      <c r="I140" s="137"/>
      <c r="J140" s="138">
        <f>ROUND(I140*H140,2)</f>
        <v>0</v>
      </c>
      <c r="K140" s="134" t="s">
        <v>174</v>
      </c>
      <c r="L140" s="33"/>
      <c r="M140" s="139" t="s">
        <v>19</v>
      </c>
      <c r="N140" s="140" t="s">
        <v>46</v>
      </c>
      <c r="P140" s="141">
        <f>O140*H140</f>
        <v>0</v>
      </c>
      <c r="Q140" s="141">
        <v>0.00328</v>
      </c>
      <c r="R140" s="141">
        <f>Q140*H140</f>
        <v>0.00328</v>
      </c>
      <c r="S140" s="141">
        <v>0</v>
      </c>
      <c r="T140" s="142">
        <f>S140*H140</f>
        <v>0</v>
      </c>
      <c r="AR140" s="143" t="s">
        <v>309</v>
      </c>
      <c r="AT140" s="143" t="s">
        <v>170</v>
      </c>
      <c r="AU140" s="143" t="s">
        <v>103</v>
      </c>
      <c r="AY140" s="18" t="s">
        <v>167</v>
      </c>
      <c r="BE140" s="144">
        <f>IF(N140="základní",J140,0)</f>
        <v>0</v>
      </c>
      <c r="BF140" s="144">
        <f>IF(N140="snížená",J140,0)</f>
        <v>0</v>
      </c>
      <c r="BG140" s="144">
        <f>IF(N140="zákl. přenesená",J140,0)</f>
        <v>0</v>
      </c>
      <c r="BH140" s="144">
        <f>IF(N140="sníž. přenesená",J140,0)</f>
        <v>0</v>
      </c>
      <c r="BI140" s="144">
        <f>IF(N140="nulová",J140,0)</f>
        <v>0</v>
      </c>
      <c r="BJ140" s="18" t="s">
        <v>90</v>
      </c>
      <c r="BK140" s="144">
        <f>ROUND(I140*H140,2)</f>
        <v>0</v>
      </c>
      <c r="BL140" s="18" t="s">
        <v>309</v>
      </c>
      <c r="BM140" s="143" t="s">
        <v>3221</v>
      </c>
    </row>
    <row r="141" spans="2:47" s="1" customFormat="1" ht="11.25">
      <c r="B141" s="33"/>
      <c r="D141" s="145" t="s">
        <v>177</v>
      </c>
      <c r="F141" s="146" t="s">
        <v>3222</v>
      </c>
      <c r="I141" s="147"/>
      <c r="L141" s="33"/>
      <c r="M141" s="148"/>
      <c r="T141" s="54"/>
      <c r="AT141" s="18" t="s">
        <v>177</v>
      </c>
      <c r="AU141" s="18" t="s">
        <v>103</v>
      </c>
    </row>
    <row r="142" spans="2:65" s="1" customFormat="1" ht="16.5" customHeight="1">
      <c r="B142" s="33"/>
      <c r="C142" s="132" t="s">
        <v>365</v>
      </c>
      <c r="D142" s="132" t="s">
        <v>170</v>
      </c>
      <c r="E142" s="133" t="s">
        <v>3223</v>
      </c>
      <c r="F142" s="134" t="s">
        <v>3224</v>
      </c>
      <c r="G142" s="135" t="s">
        <v>382</v>
      </c>
      <c r="H142" s="136">
        <v>1</v>
      </c>
      <c r="I142" s="137"/>
      <c r="J142" s="138">
        <f>ROUND(I142*H142,2)</f>
        <v>0</v>
      </c>
      <c r="K142" s="134" t="s">
        <v>174</v>
      </c>
      <c r="L142" s="33"/>
      <c r="M142" s="139" t="s">
        <v>19</v>
      </c>
      <c r="N142" s="140" t="s">
        <v>46</v>
      </c>
      <c r="P142" s="141">
        <f>O142*H142</f>
        <v>0</v>
      </c>
      <c r="Q142" s="141">
        <v>0.01155</v>
      </c>
      <c r="R142" s="141">
        <f>Q142*H142</f>
        <v>0.01155</v>
      </c>
      <c r="S142" s="141">
        <v>0</v>
      </c>
      <c r="T142" s="142">
        <f>S142*H142</f>
        <v>0</v>
      </c>
      <c r="AR142" s="143" t="s">
        <v>309</v>
      </c>
      <c r="AT142" s="143" t="s">
        <v>170</v>
      </c>
      <c r="AU142" s="143" t="s">
        <v>103</v>
      </c>
      <c r="AY142" s="18" t="s">
        <v>167</v>
      </c>
      <c r="BE142" s="144">
        <f>IF(N142="základní",J142,0)</f>
        <v>0</v>
      </c>
      <c r="BF142" s="144">
        <f>IF(N142="snížená",J142,0)</f>
        <v>0</v>
      </c>
      <c r="BG142" s="144">
        <f>IF(N142="zákl. přenesená",J142,0)</f>
        <v>0</v>
      </c>
      <c r="BH142" s="144">
        <f>IF(N142="sníž. přenesená",J142,0)</f>
        <v>0</v>
      </c>
      <c r="BI142" s="144">
        <f>IF(N142="nulová",J142,0)</f>
        <v>0</v>
      </c>
      <c r="BJ142" s="18" t="s">
        <v>90</v>
      </c>
      <c r="BK142" s="144">
        <f>ROUND(I142*H142,2)</f>
        <v>0</v>
      </c>
      <c r="BL142" s="18" t="s">
        <v>309</v>
      </c>
      <c r="BM142" s="143" t="s">
        <v>3225</v>
      </c>
    </row>
    <row r="143" spans="2:47" s="1" customFormat="1" ht="11.25">
      <c r="B143" s="33"/>
      <c r="D143" s="145" t="s">
        <v>177</v>
      </c>
      <c r="F143" s="146" t="s">
        <v>3226</v>
      </c>
      <c r="I143" s="147"/>
      <c r="L143" s="33"/>
      <c r="M143" s="148"/>
      <c r="T143" s="54"/>
      <c r="AT143" s="18" t="s">
        <v>177</v>
      </c>
      <c r="AU143" s="18" t="s">
        <v>103</v>
      </c>
    </row>
    <row r="144" spans="2:65" s="1" customFormat="1" ht="16.5" customHeight="1">
      <c r="B144" s="33"/>
      <c r="C144" s="132" t="s">
        <v>379</v>
      </c>
      <c r="D144" s="132" t="s">
        <v>170</v>
      </c>
      <c r="E144" s="133" t="s">
        <v>3227</v>
      </c>
      <c r="F144" s="134" t="s">
        <v>3228</v>
      </c>
      <c r="G144" s="135" t="s">
        <v>312</v>
      </c>
      <c r="H144" s="136">
        <v>10</v>
      </c>
      <c r="I144" s="137"/>
      <c r="J144" s="138">
        <f>ROUND(I144*H144,2)</f>
        <v>0</v>
      </c>
      <c r="K144" s="134" t="s">
        <v>174</v>
      </c>
      <c r="L144" s="33"/>
      <c r="M144" s="139" t="s">
        <v>19</v>
      </c>
      <c r="N144" s="140" t="s">
        <v>46</v>
      </c>
      <c r="P144" s="141">
        <f>O144*H144</f>
        <v>0</v>
      </c>
      <c r="Q144" s="141">
        <v>0.00024</v>
      </c>
      <c r="R144" s="141">
        <f>Q144*H144</f>
        <v>0.0024000000000000002</v>
      </c>
      <c r="S144" s="141">
        <v>0</v>
      </c>
      <c r="T144" s="142">
        <f>S144*H144</f>
        <v>0</v>
      </c>
      <c r="AR144" s="143" t="s">
        <v>309</v>
      </c>
      <c r="AT144" s="143" t="s">
        <v>170</v>
      </c>
      <c r="AU144" s="143" t="s">
        <v>103</v>
      </c>
      <c r="AY144" s="18" t="s">
        <v>167</v>
      </c>
      <c r="BE144" s="144">
        <f>IF(N144="základní",J144,0)</f>
        <v>0</v>
      </c>
      <c r="BF144" s="144">
        <f>IF(N144="snížená",J144,0)</f>
        <v>0</v>
      </c>
      <c r="BG144" s="144">
        <f>IF(N144="zákl. přenesená",J144,0)</f>
        <v>0</v>
      </c>
      <c r="BH144" s="144">
        <f>IF(N144="sníž. přenesená",J144,0)</f>
        <v>0</v>
      </c>
      <c r="BI144" s="144">
        <f>IF(N144="nulová",J144,0)</f>
        <v>0</v>
      </c>
      <c r="BJ144" s="18" t="s">
        <v>90</v>
      </c>
      <c r="BK144" s="144">
        <f>ROUND(I144*H144,2)</f>
        <v>0</v>
      </c>
      <c r="BL144" s="18" t="s">
        <v>309</v>
      </c>
      <c r="BM144" s="143" t="s">
        <v>3229</v>
      </c>
    </row>
    <row r="145" spans="2:47" s="1" customFormat="1" ht="11.25">
      <c r="B145" s="33"/>
      <c r="D145" s="145" t="s">
        <v>177</v>
      </c>
      <c r="F145" s="146" t="s">
        <v>3230</v>
      </c>
      <c r="I145" s="147"/>
      <c r="L145" s="33"/>
      <c r="M145" s="148"/>
      <c r="T145" s="54"/>
      <c r="AT145" s="18" t="s">
        <v>177</v>
      </c>
      <c r="AU145" s="18" t="s">
        <v>103</v>
      </c>
    </row>
    <row r="146" spans="2:65" s="1" customFormat="1" ht="16.5" customHeight="1">
      <c r="B146" s="33"/>
      <c r="C146" s="132" t="s">
        <v>386</v>
      </c>
      <c r="D146" s="132" t="s">
        <v>170</v>
      </c>
      <c r="E146" s="133" t="s">
        <v>3231</v>
      </c>
      <c r="F146" s="134" t="s">
        <v>3232</v>
      </c>
      <c r="G146" s="135" t="s">
        <v>382</v>
      </c>
      <c r="H146" s="136">
        <v>1</v>
      </c>
      <c r="I146" s="137"/>
      <c r="J146" s="138">
        <f>ROUND(I146*H146,2)</f>
        <v>0</v>
      </c>
      <c r="K146" s="134" t="s">
        <v>174</v>
      </c>
      <c r="L146" s="33"/>
      <c r="M146" s="139" t="s">
        <v>19</v>
      </c>
      <c r="N146" s="140" t="s">
        <v>46</v>
      </c>
      <c r="P146" s="141">
        <f>O146*H146</f>
        <v>0</v>
      </c>
      <c r="Q146" s="141">
        <v>0.01258</v>
      </c>
      <c r="R146" s="141">
        <f>Q146*H146</f>
        <v>0.01258</v>
      </c>
      <c r="S146" s="141">
        <v>0</v>
      </c>
      <c r="T146" s="142">
        <f>S146*H146</f>
        <v>0</v>
      </c>
      <c r="AR146" s="143" t="s">
        <v>309</v>
      </c>
      <c r="AT146" s="143" t="s">
        <v>170</v>
      </c>
      <c r="AU146" s="143" t="s">
        <v>103</v>
      </c>
      <c r="AY146" s="18" t="s">
        <v>167</v>
      </c>
      <c r="BE146" s="144">
        <f>IF(N146="základní",J146,0)</f>
        <v>0</v>
      </c>
      <c r="BF146" s="144">
        <f>IF(N146="snížená",J146,0)</f>
        <v>0</v>
      </c>
      <c r="BG146" s="144">
        <f>IF(N146="zákl. přenesená",J146,0)</f>
        <v>0</v>
      </c>
      <c r="BH146" s="144">
        <f>IF(N146="sníž. přenesená",J146,0)</f>
        <v>0</v>
      </c>
      <c r="BI146" s="144">
        <f>IF(N146="nulová",J146,0)</f>
        <v>0</v>
      </c>
      <c r="BJ146" s="18" t="s">
        <v>90</v>
      </c>
      <c r="BK146" s="144">
        <f>ROUND(I146*H146,2)</f>
        <v>0</v>
      </c>
      <c r="BL146" s="18" t="s">
        <v>309</v>
      </c>
      <c r="BM146" s="143" t="s">
        <v>3233</v>
      </c>
    </row>
    <row r="147" spans="2:47" s="1" customFormat="1" ht="11.25">
      <c r="B147" s="33"/>
      <c r="D147" s="145" t="s">
        <v>177</v>
      </c>
      <c r="F147" s="146" t="s">
        <v>3234</v>
      </c>
      <c r="I147" s="147"/>
      <c r="L147" s="33"/>
      <c r="M147" s="148"/>
      <c r="T147" s="54"/>
      <c r="AT147" s="18" t="s">
        <v>177</v>
      </c>
      <c r="AU147" s="18" t="s">
        <v>103</v>
      </c>
    </row>
    <row r="148" spans="2:65" s="1" customFormat="1" ht="16.5" customHeight="1">
      <c r="B148" s="33"/>
      <c r="C148" s="132" t="s">
        <v>392</v>
      </c>
      <c r="D148" s="132" t="s">
        <v>170</v>
      </c>
      <c r="E148" s="133" t="s">
        <v>3235</v>
      </c>
      <c r="F148" s="134" t="s">
        <v>3236</v>
      </c>
      <c r="G148" s="135" t="s">
        <v>312</v>
      </c>
      <c r="H148" s="136">
        <v>2</v>
      </c>
      <c r="I148" s="137"/>
      <c r="J148" s="138">
        <f>ROUND(I148*H148,2)</f>
        <v>0</v>
      </c>
      <c r="K148" s="134" t="s">
        <v>174</v>
      </c>
      <c r="L148" s="33"/>
      <c r="M148" s="139" t="s">
        <v>19</v>
      </c>
      <c r="N148" s="140" t="s">
        <v>46</v>
      </c>
      <c r="P148" s="141">
        <f>O148*H148</f>
        <v>0</v>
      </c>
      <c r="Q148" s="141">
        <v>0.00022</v>
      </c>
      <c r="R148" s="141">
        <f>Q148*H148</f>
        <v>0.00044</v>
      </c>
      <c r="S148" s="141">
        <v>0</v>
      </c>
      <c r="T148" s="142">
        <f>S148*H148</f>
        <v>0</v>
      </c>
      <c r="AR148" s="143" t="s">
        <v>309</v>
      </c>
      <c r="AT148" s="143" t="s">
        <v>170</v>
      </c>
      <c r="AU148" s="143" t="s">
        <v>103</v>
      </c>
      <c r="AY148" s="18" t="s">
        <v>167</v>
      </c>
      <c r="BE148" s="144">
        <f>IF(N148="základní",J148,0)</f>
        <v>0</v>
      </c>
      <c r="BF148" s="144">
        <f>IF(N148="snížená",J148,0)</f>
        <v>0</v>
      </c>
      <c r="BG148" s="144">
        <f>IF(N148="zákl. přenesená",J148,0)</f>
        <v>0</v>
      </c>
      <c r="BH148" s="144">
        <f>IF(N148="sníž. přenesená",J148,0)</f>
        <v>0</v>
      </c>
      <c r="BI148" s="144">
        <f>IF(N148="nulová",J148,0)</f>
        <v>0</v>
      </c>
      <c r="BJ148" s="18" t="s">
        <v>90</v>
      </c>
      <c r="BK148" s="144">
        <f>ROUND(I148*H148,2)</f>
        <v>0</v>
      </c>
      <c r="BL148" s="18" t="s">
        <v>309</v>
      </c>
      <c r="BM148" s="143" t="s">
        <v>3237</v>
      </c>
    </row>
    <row r="149" spans="2:47" s="1" customFormat="1" ht="11.25">
      <c r="B149" s="33"/>
      <c r="D149" s="145" t="s">
        <v>177</v>
      </c>
      <c r="F149" s="146" t="s">
        <v>3238</v>
      </c>
      <c r="I149" s="147"/>
      <c r="L149" s="33"/>
      <c r="M149" s="148"/>
      <c r="T149" s="54"/>
      <c r="AT149" s="18" t="s">
        <v>177</v>
      </c>
      <c r="AU149" s="18" t="s">
        <v>103</v>
      </c>
    </row>
    <row r="150" spans="2:65" s="1" customFormat="1" ht="16.5" customHeight="1">
      <c r="B150" s="33"/>
      <c r="C150" s="132" t="s">
        <v>397</v>
      </c>
      <c r="D150" s="132" t="s">
        <v>170</v>
      </c>
      <c r="E150" s="133" t="s">
        <v>3239</v>
      </c>
      <c r="F150" s="134" t="s">
        <v>3240</v>
      </c>
      <c r="G150" s="135" t="s">
        <v>312</v>
      </c>
      <c r="H150" s="136">
        <v>4</v>
      </c>
      <c r="I150" s="137"/>
      <c r="J150" s="138">
        <f>ROUND(I150*H150,2)</f>
        <v>0</v>
      </c>
      <c r="K150" s="134" t="s">
        <v>174</v>
      </c>
      <c r="L150" s="33"/>
      <c r="M150" s="139" t="s">
        <v>19</v>
      </c>
      <c r="N150" s="140" t="s">
        <v>46</v>
      </c>
      <c r="P150" s="141">
        <f>O150*H150</f>
        <v>0</v>
      </c>
      <c r="Q150" s="141">
        <v>0.0007</v>
      </c>
      <c r="R150" s="141">
        <f>Q150*H150</f>
        <v>0.0028</v>
      </c>
      <c r="S150" s="141">
        <v>0</v>
      </c>
      <c r="T150" s="142">
        <f>S150*H150</f>
        <v>0</v>
      </c>
      <c r="AR150" s="143" t="s">
        <v>309</v>
      </c>
      <c r="AT150" s="143" t="s">
        <v>170</v>
      </c>
      <c r="AU150" s="143" t="s">
        <v>103</v>
      </c>
      <c r="AY150" s="18" t="s">
        <v>167</v>
      </c>
      <c r="BE150" s="144">
        <f>IF(N150="základní",J150,0)</f>
        <v>0</v>
      </c>
      <c r="BF150" s="144">
        <f>IF(N150="snížená",J150,0)</f>
        <v>0</v>
      </c>
      <c r="BG150" s="144">
        <f>IF(N150="zákl. přenesená",J150,0)</f>
        <v>0</v>
      </c>
      <c r="BH150" s="144">
        <f>IF(N150="sníž. přenesená",J150,0)</f>
        <v>0</v>
      </c>
      <c r="BI150" s="144">
        <f>IF(N150="nulová",J150,0)</f>
        <v>0</v>
      </c>
      <c r="BJ150" s="18" t="s">
        <v>90</v>
      </c>
      <c r="BK150" s="144">
        <f>ROUND(I150*H150,2)</f>
        <v>0</v>
      </c>
      <c r="BL150" s="18" t="s">
        <v>309</v>
      </c>
      <c r="BM150" s="143" t="s">
        <v>3241</v>
      </c>
    </row>
    <row r="151" spans="2:47" s="1" customFormat="1" ht="11.25">
      <c r="B151" s="33"/>
      <c r="D151" s="145" t="s">
        <v>177</v>
      </c>
      <c r="F151" s="146" t="s">
        <v>3242</v>
      </c>
      <c r="I151" s="147"/>
      <c r="L151" s="33"/>
      <c r="M151" s="148"/>
      <c r="T151" s="54"/>
      <c r="AT151" s="18" t="s">
        <v>177</v>
      </c>
      <c r="AU151" s="18" t="s">
        <v>103</v>
      </c>
    </row>
    <row r="152" spans="2:65" s="1" customFormat="1" ht="16.5" customHeight="1">
      <c r="B152" s="33"/>
      <c r="C152" s="132" t="s">
        <v>403</v>
      </c>
      <c r="D152" s="132" t="s">
        <v>170</v>
      </c>
      <c r="E152" s="133" t="s">
        <v>3243</v>
      </c>
      <c r="F152" s="134" t="s">
        <v>3244</v>
      </c>
      <c r="G152" s="135" t="s">
        <v>312</v>
      </c>
      <c r="H152" s="136">
        <v>1</v>
      </c>
      <c r="I152" s="137"/>
      <c r="J152" s="138">
        <f>ROUND(I152*H152,2)</f>
        <v>0</v>
      </c>
      <c r="K152" s="134" t="s">
        <v>174</v>
      </c>
      <c r="L152" s="33"/>
      <c r="M152" s="139" t="s">
        <v>19</v>
      </c>
      <c r="N152" s="140" t="s">
        <v>46</v>
      </c>
      <c r="P152" s="141">
        <f>O152*H152</f>
        <v>0</v>
      </c>
      <c r="Q152" s="141">
        <v>0.00062</v>
      </c>
      <c r="R152" s="141">
        <f>Q152*H152</f>
        <v>0.00062</v>
      </c>
      <c r="S152" s="141">
        <v>0</v>
      </c>
      <c r="T152" s="142">
        <f>S152*H152</f>
        <v>0</v>
      </c>
      <c r="AR152" s="143" t="s">
        <v>309</v>
      </c>
      <c r="AT152" s="143" t="s">
        <v>170</v>
      </c>
      <c r="AU152" s="143" t="s">
        <v>103</v>
      </c>
      <c r="AY152" s="18" t="s">
        <v>167</v>
      </c>
      <c r="BE152" s="144">
        <f>IF(N152="základní",J152,0)</f>
        <v>0</v>
      </c>
      <c r="BF152" s="144">
        <f>IF(N152="snížená",J152,0)</f>
        <v>0</v>
      </c>
      <c r="BG152" s="144">
        <f>IF(N152="zákl. přenesená",J152,0)</f>
        <v>0</v>
      </c>
      <c r="BH152" s="144">
        <f>IF(N152="sníž. přenesená",J152,0)</f>
        <v>0</v>
      </c>
      <c r="BI152" s="144">
        <f>IF(N152="nulová",J152,0)</f>
        <v>0</v>
      </c>
      <c r="BJ152" s="18" t="s">
        <v>90</v>
      </c>
      <c r="BK152" s="144">
        <f>ROUND(I152*H152,2)</f>
        <v>0</v>
      </c>
      <c r="BL152" s="18" t="s">
        <v>309</v>
      </c>
      <c r="BM152" s="143" t="s">
        <v>3245</v>
      </c>
    </row>
    <row r="153" spans="2:47" s="1" customFormat="1" ht="11.25">
      <c r="B153" s="33"/>
      <c r="D153" s="145" t="s">
        <v>177</v>
      </c>
      <c r="F153" s="146" t="s">
        <v>3246</v>
      </c>
      <c r="I153" s="147"/>
      <c r="L153" s="33"/>
      <c r="M153" s="148"/>
      <c r="T153" s="54"/>
      <c r="AT153" s="18" t="s">
        <v>177</v>
      </c>
      <c r="AU153" s="18" t="s">
        <v>103</v>
      </c>
    </row>
    <row r="154" spans="2:65" s="1" customFormat="1" ht="16.5" customHeight="1">
      <c r="B154" s="33"/>
      <c r="C154" s="132" t="s">
        <v>410</v>
      </c>
      <c r="D154" s="132" t="s">
        <v>170</v>
      </c>
      <c r="E154" s="133" t="s">
        <v>3247</v>
      </c>
      <c r="F154" s="134" t="s">
        <v>3248</v>
      </c>
      <c r="G154" s="135" t="s">
        <v>3097</v>
      </c>
      <c r="H154" s="136">
        <v>1</v>
      </c>
      <c r="I154" s="137"/>
      <c r="J154" s="138">
        <f>ROUND(I154*H154,2)</f>
        <v>0</v>
      </c>
      <c r="K154" s="134" t="s">
        <v>19</v>
      </c>
      <c r="L154" s="33"/>
      <c r="M154" s="139" t="s">
        <v>19</v>
      </c>
      <c r="N154" s="140" t="s">
        <v>46</v>
      </c>
      <c r="P154" s="141">
        <f>O154*H154</f>
        <v>0</v>
      </c>
      <c r="Q154" s="141">
        <v>0</v>
      </c>
      <c r="R154" s="141">
        <f>Q154*H154</f>
        <v>0</v>
      </c>
      <c r="S154" s="141">
        <v>0</v>
      </c>
      <c r="T154" s="142">
        <f>S154*H154</f>
        <v>0</v>
      </c>
      <c r="AR154" s="143" t="s">
        <v>309</v>
      </c>
      <c r="AT154" s="143" t="s">
        <v>170</v>
      </c>
      <c r="AU154" s="143" t="s">
        <v>103</v>
      </c>
      <c r="AY154" s="18" t="s">
        <v>167</v>
      </c>
      <c r="BE154" s="144">
        <f>IF(N154="základní",J154,0)</f>
        <v>0</v>
      </c>
      <c r="BF154" s="144">
        <f>IF(N154="snížená",J154,0)</f>
        <v>0</v>
      </c>
      <c r="BG154" s="144">
        <f>IF(N154="zákl. přenesená",J154,0)</f>
        <v>0</v>
      </c>
      <c r="BH154" s="144">
        <f>IF(N154="sníž. přenesená",J154,0)</f>
        <v>0</v>
      </c>
      <c r="BI154" s="144">
        <f>IF(N154="nulová",J154,0)</f>
        <v>0</v>
      </c>
      <c r="BJ154" s="18" t="s">
        <v>90</v>
      </c>
      <c r="BK154" s="144">
        <f>ROUND(I154*H154,2)</f>
        <v>0</v>
      </c>
      <c r="BL154" s="18" t="s">
        <v>309</v>
      </c>
      <c r="BM154" s="143" t="s">
        <v>3249</v>
      </c>
    </row>
    <row r="155" spans="2:65" s="1" customFormat="1" ht="16.5" customHeight="1">
      <c r="B155" s="33"/>
      <c r="C155" s="132" t="s">
        <v>416</v>
      </c>
      <c r="D155" s="132" t="s">
        <v>170</v>
      </c>
      <c r="E155" s="133" t="s">
        <v>3250</v>
      </c>
      <c r="F155" s="134" t="s">
        <v>3251</v>
      </c>
      <c r="G155" s="135" t="s">
        <v>3252</v>
      </c>
      <c r="H155" s="136">
        <v>2</v>
      </c>
      <c r="I155" s="137"/>
      <c r="J155" s="138">
        <f>ROUND(I155*H155,2)</f>
        <v>0</v>
      </c>
      <c r="K155" s="134" t="s">
        <v>19</v>
      </c>
      <c r="L155" s="33"/>
      <c r="M155" s="139" t="s">
        <v>19</v>
      </c>
      <c r="N155" s="140" t="s">
        <v>46</v>
      </c>
      <c r="P155" s="141">
        <f>O155*H155</f>
        <v>0</v>
      </c>
      <c r="Q155" s="141">
        <v>0</v>
      </c>
      <c r="R155" s="141">
        <f>Q155*H155</f>
        <v>0</v>
      </c>
      <c r="S155" s="141">
        <v>0</v>
      </c>
      <c r="T155" s="142">
        <f>S155*H155</f>
        <v>0</v>
      </c>
      <c r="AR155" s="143" t="s">
        <v>309</v>
      </c>
      <c r="AT155" s="143" t="s">
        <v>170</v>
      </c>
      <c r="AU155" s="143" t="s">
        <v>103</v>
      </c>
      <c r="AY155" s="18" t="s">
        <v>167</v>
      </c>
      <c r="BE155" s="144">
        <f>IF(N155="základní",J155,0)</f>
        <v>0</v>
      </c>
      <c r="BF155" s="144">
        <f>IF(N155="snížená",J155,0)</f>
        <v>0</v>
      </c>
      <c r="BG155" s="144">
        <f>IF(N155="zákl. přenesená",J155,0)</f>
        <v>0</v>
      </c>
      <c r="BH155" s="144">
        <f>IF(N155="sníž. přenesená",J155,0)</f>
        <v>0</v>
      </c>
      <c r="BI155" s="144">
        <f>IF(N155="nulová",J155,0)</f>
        <v>0</v>
      </c>
      <c r="BJ155" s="18" t="s">
        <v>90</v>
      </c>
      <c r="BK155" s="144">
        <f>ROUND(I155*H155,2)</f>
        <v>0</v>
      </c>
      <c r="BL155" s="18" t="s">
        <v>309</v>
      </c>
      <c r="BM155" s="143" t="s">
        <v>3253</v>
      </c>
    </row>
    <row r="156" spans="2:65" s="1" customFormat="1" ht="21.75" customHeight="1">
      <c r="B156" s="33"/>
      <c r="C156" s="132" t="s">
        <v>428</v>
      </c>
      <c r="D156" s="132" t="s">
        <v>170</v>
      </c>
      <c r="E156" s="133" t="s">
        <v>3254</v>
      </c>
      <c r="F156" s="134" t="s">
        <v>3255</v>
      </c>
      <c r="G156" s="135" t="s">
        <v>312</v>
      </c>
      <c r="H156" s="136">
        <v>2</v>
      </c>
      <c r="I156" s="137"/>
      <c r="J156" s="138">
        <f>ROUND(I156*H156,2)</f>
        <v>0</v>
      </c>
      <c r="K156" s="134" t="s">
        <v>174</v>
      </c>
      <c r="L156" s="33"/>
      <c r="M156" s="139" t="s">
        <v>19</v>
      </c>
      <c r="N156" s="140" t="s">
        <v>46</v>
      </c>
      <c r="P156" s="141">
        <f>O156*H156</f>
        <v>0</v>
      </c>
      <c r="Q156" s="141">
        <v>0.00052</v>
      </c>
      <c r="R156" s="141">
        <f>Q156*H156</f>
        <v>0.00104</v>
      </c>
      <c r="S156" s="141">
        <v>0</v>
      </c>
      <c r="T156" s="142">
        <f>S156*H156</f>
        <v>0</v>
      </c>
      <c r="AR156" s="143" t="s">
        <v>309</v>
      </c>
      <c r="AT156" s="143" t="s">
        <v>170</v>
      </c>
      <c r="AU156" s="143" t="s">
        <v>103</v>
      </c>
      <c r="AY156" s="18" t="s">
        <v>167</v>
      </c>
      <c r="BE156" s="144">
        <f>IF(N156="základní",J156,0)</f>
        <v>0</v>
      </c>
      <c r="BF156" s="144">
        <f>IF(N156="snížená",J156,0)</f>
        <v>0</v>
      </c>
      <c r="BG156" s="144">
        <f>IF(N156="zákl. přenesená",J156,0)</f>
        <v>0</v>
      </c>
      <c r="BH156" s="144">
        <f>IF(N156="sníž. přenesená",J156,0)</f>
        <v>0</v>
      </c>
      <c r="BI156" s="144">
        <f>IF(N156="nulová",J156,0)</f>
        <v>0</v>
      </c>
      <c r="BJ156" s="18" t="s">
        <v>90</v>
      </c>
      <c r="BK156" s="144">
        <f>ROUND(I156*H156,2)</f>
        <v>0</v>
      </c>
      <c r="BL156" s="18" t="s">
        <v>309</v>
      </c>
      <c r="BM156" s="143" t="s">
        <v>3256</v>
      </c>
    </row>
    <row r="157" spans="2:47" s="1" customFormat="1" ht="11.25">
      <c r="B157" s="33"/>
      <c r="D157" s="145" t="s">
        <v>177</v>
      </c>
      <c r="F157" s="146" t="s">
        <v>3257</v>
      </c>
      <c r="I157" s="147"/>
      <c r="L157" s="33"/>
      <c r="M157" s="148"/>
      <c r="T157" s="54"/>
      <c r="AT157" s="18" t="s">
        <v>177</v>
      </c>
      <c r="AU157" s="18" t="s">
        <v>103</v>
      </c>
    </row>
    <row r="158" spans="2:63" s="11" customFormat="1" ht="22.9" customHeight="1">
      <c r="B158" s="120"/>
      <c r="D158" s="121" t="s">
        <v>73</v>
      </c>
      <c r="E158" s="130" t="s">
        <v>3258</v>
      </c>
      <c r="F158" s="130" t="s">
        <v>1895</v>
      </c>
      <c r="I158" s="123"/>
      <c r="J158" s="131">
        <f>BK158</f>
        <v>0</v>
      </c>
      <c r="L158" s="120"/>
      <c r="M158" s="125"/>
      <c r="P158" s="126">
        <f>SUM(P159:P170)</f>
        <v>0</v>
      </c>
      <c r="R158" s="126">
        <f>SUM(R159:R170)</f>
        <v>0</v>
      </c>
      <c r="T158" s="127">
        <f>SUM(T159:T170)</f>
        <v>0</v>
      </c>
      <c r="AR158" s="121" t="s">
        <v>90</v>
      </c>
      <c r="AT158" s="128" t="s">
        <v>73</v>
      </c>
      <c r="AU158" s="128" t="s">
        <v>82</v>
      </c>
      <c r="AY158" s="121" t="s">
        <v>167</v>
      </c>
      <c r="BK158" s="129">
        <f>SUM(BK159:BK170)</f>
        <v>0</v>
      </c>
    </row>
    <row r="159" spans="2:65" s="1" customFormat="1" ht="24.2" customHeight="1">
      <c r="B159" s="33"/>
      <c r="C159" s="132" t="s">
        <v>437</v>
      </c>
      <c r="D159" s="132" t="s">
        <v>170</v>
      </c>
      <c r="E159" s="133" t="s">
        <v>3259</v>
      </c>
      <c r="F159" s="134" t="s">
        <v>3260</v>
      </c>
      <c r="G159" s="135" t="s">
        <v>830</v>
      </c>
      <c r="H159" s="190"/>
      <c r="I159" s="137"/>
      <c r="J159" s="138">
        <f>ROUND(I159*H159,2)</f>
        <v>0</v>
      </c>
      <c r="K159" s="134" t="s">
        <v>19</v>
      </c>
      <c r="L159" s="33"/>
      <c r="M159" s="139" t="s">
        <v>19</v>
      </c>
      <c r="N159" s="140" t="s">
        <v>46</v>
      </c>
      <c r="P159" s="141">
        <f>O159*H159</f>
        <v>0</v>
      </c>
      <c r="Q159" s="141">
        <v>0</v>
      </c>
      <c r="R159" s="141">
        <f>Q159*H159</f>
        <v>0</v>
      </c>
      <c r="S159" s="141">
        <v>0</v>
      </c>
      <c r="T159" s="142">
        <f>S159*H159</f>
        <v>0</v>
      </c>
      <c r="AR159" s="143" t="s">
        <v>309</v>
      </c>
      <c r="AT159" s="143" t="s">
        <v>170</v>
      </c>
      <c r="AU159" s="143" t="s">
        <v>90</v>
      </c>
      <c r="AY159" s="18" t="s">
        <v>167</v>
      </c>
      <c r="BE159" s="144">
        <f>IF(N159="základní",J159,0)</f>
        <v>0</v>
      </c>
      <c r="BF159" s="144">
        <f>IF(N159="snížená",J159,0)</f>
        <v>0</v>
      </c>
      <c r="BG159" s="144">
        <f>IF(N159="zákl. přenesená",J159,0)</f>
        <v>0</v>
      </c>
      <c r="BH159" s="144">
        <f>IF(N159="sníž. přenesená",J159,0)</f>
        <v>0</v>
      </c>
      <c r="BI159" s="144">
        <f>IF(N159="nulová",J159,0)</f>
        <v>0</v>
      </c>
      <c r="BJ159" s="18" t="s">
        <v>90</v>
      </c>
      <c r="BK159" s="144">
        <f>ROUND(I159*H159,2)</f>
        <v>0</v>
      </c>
      <c r="BL159" s="18" t="s">
        <v>309</v>
      </c>
      <c r="BM159" s="143" t="s">
        <v>3261</v>
      </c>
    </row>
    <row r="160" spans="2:65" s="1" customFormat="1" ht="16.5" customHeight="1">
      <c r="B160" s="33"/>
      <c r="C160" s="132" t="s">
        <v>446</v>
      </c>
      <c r="D160" s="132" t="s">
        <v>170</v>
      </c>
      <c r="E160" s="133" t="s">
        <v>3262</v>
      </c>
      <c r="F160" s="134" t="s">
        <v>3263</v>
      </c>
      <c r="G160" s="135" t="s">
        <v>3264</v>
      </c>
      <c r="H160" s="136">
        <v>1</v>
      </c>
      <c r="I160" s="137"/>
      <c r="J160" s="138">
        <f>ROUND(I160*H160,2)</f>
        <v>0</v>
      </c>
      <c r="K160" s="134" t="s">
        <v>19</v>
      </c>
      <c r="L160" s="33"/>
      <c r="M160" s="139" t="s">
        <v>19</v>
      </c>
      <c r="N160" s="140" t="s">
        <v>46</v>
      </c>
      <c r="P160" s="141">
        <f>O160*H160</f>
        <v>0</v>
      </c>
      <c r="Q160" s="141">
        <v>0</v>
      </c>
      <c r="R160" s="141">
        <f>Q160*H160</f>
        <v>0</v>
      </c>
      <c r="S160" s="141">
        <v>0</v>
      </c>
      <c r="T160" s="142">
        <f>S160*H160</f>
        <v>0</v>
      </c>
      <c r="AR160" s="143" t="s">
        <v>309</v>
      </c>
      <c r="AT160" s="143" t="s">
        <v>170</v>
      </c>
      <c r="AU160" s="143" t="s">
        <v>90</v>
      </c>
      <c r="AY160" s="18" t="s">
        <v>167</v>
      </c>
      <c r="BE160" s="144">
        <f>IF(N160="základní",J160,0)</f>
        <v>0</v>
      </c>
      <c r="BF160" s="144">
        <f>IF(N160="snížená",J160,0)</f>
        <v>0</v>
      </c>
      <c r="BG160" s="144">
        <f>IF(N160="zákl. přenesená",J160,0)</f>
        <v>0</v>
      </c>
      <c r="BH160" s="144">
        <f>IF(N160="sníž. přenesená",J160,0)</f>
        <v>0</v>
      </c>
      <c r="BI160" s="144">
        <f>IF(N160="nulová",J160,0)</f>
        <v>0</v>
      </c>
      <c r="BJ160" s="18" t="s">
        <v>90</v>
      </c>
      <c r="BK160" s="144">
        <f>ROUND(I160*H160,2)</f>
        <v>0</v>
      </c>
      <c r="BL160" s="18" t="s">
        <v>309</v>
      </c>
      <c r="BM160" s="143" t="s">
        <v>3265</v>
      </c>
    </row>
    <row r="161" spans="2:65" s="1" customFormat="1" ht="16.5" customHeight="1">
      <c r="B161" s="33"/>
      <c r="C161" s="132" t="s">
        <v>451</v>
      </c>
      <c r="D161" s="132" t="s">
        <v>170</v>
      </c>
      <c r="E161" s="133" t="s">
        <v>3266</v>
      </c>
      <c r="F161" s="134" t="s">
        <v>3109</v>
      </c>
      <c r="G161" s="135" t="s">
        <v>830</v>
      </c>
      <c r="H161" s="190"/>
      <c r="I161" s="137"/>
      <c r="J161" s="138">
        <f>ROUND(I161*H161,2)</f>
        <v>0</v>
      </c>
      <c r="K161" s="134" t="s">
        <v>19</v>
      </c>
      <c r="L161" s="33"/>
      <c r="M161" s="139" t="s">
        <v>19</v>
      </c>
      <c r="N161" s="140" t="s">
        <v>46</v>
      </c>
      <c r="P161" s="141">
        <f>O161*H161</f>
        <v>0</v>
      </c>
      <c r="Q161" s="141">
        <v>0</v>
      </c>
      <c r="R161" s="141">
        <f>Q161*H161</f>
        <v>0</v>
      </c>
      <c r="S161" s="141">
        <v>0</v>
      </c>
      <c r="T161" s="142">
        <f>S161*H161</f>
        <v>0</v>
      </c>
      <c r="AR161" s="143" t="s">
        <v>309</v>
      </c>
      <c r="AT161" s="143" t="s">
        <v>170</v>
      </c>
      <c r="AU161" s="143" t="s">
        <v>90</v>
      </c>
      <c r="AY161" s="18" t="s">
        <v>167</v>
      </c>
      <c r="BE161" s="144">
        <f>IF(N161="základní",J161,0)</f>
        <v>0</v>
      </c>
      <c r="BF161" s="144">
        <f>IF(N161="snížená",J161,0)</f>
        <v>0</v>
      </c>
      <c r="BG161" s="144">
        <f>IF(N161="zákl. přenesená",J161,0)</f>
        <v>0</v>
      </c>
      <c r="BH161" s="144">
        <f>IF(N161="sníž. přenesená",J161,0)</f>
        <v>0</v>
      </c>
      <c r="BI161" s="144">
        <f>IF(N161="nulová",J161,0)</f>
        <v>0</v>
      </c>
      <c r="BJ161" s="18" t="s">
        <v>90</v>
      </c>
      <c r="BK161" s="144">
        <f>ROUND(I161*H161,2)</f>
        <v>0</v>
      </c>
      <c r="BL161" s="18" t="s">
        <v>309</v>
      </c>
      <c r="BM161" s="143" t="s">
        <v>3267</v>
      </c>
    </row>
    <row r="162" spans="2:65" s="1" customFormat="1" ht="16.5" customHeight="1">
      <c r="B162" s="33"/>
      <c r="C162" s="132" t="s">
        <v>457</v>
      </c>
      <c r="D162" s="132" t="s">
        <v>170</v>
      </c>
      <c r="E162" s="133" t="s">
        <v>3268</v>
      </c>
      <c r="F162" s="134" t="s">
        <v>3112</v>
      </c>
      <c r="G162" s="135" t="s">
        <v>830</v>
      </c>
      <c r="H162" s="190"/>
      <c r="I162" s="137"/>
      <c r="J162" s="138">
        <f>ROUND(I162*H162,2)</f>
        <v>0</v>
      </c>
      <c r="K162" s="134" t="s">
        <v>19</v>
      </c>
      <c r="L162" s="33"/>
      <c r="M162" s="139" t="s">
        <v>19</v>
      </c>
      <c r="N162" s="140" t="s">
        <v>46</v>
      </c>
      <c r="P162" s="141">
        <f>O162*H162</f>
        <v>0</v>
      </c>
      <c r="Q162" s="141">
        <v>0</v>
      </c>
      <c r="R162" s="141">
        <f>Q162*H162</f>
        <v>0</v>
      </c>
      <c r="S162" s="141">
        <v>0</v>
      </c>
      <c r="T162" s="142">
        <f>S162*H162</f>
        <v>0</v>
      </c>
      <c r="AR162" s="143" t="s">
        <v>309</v>
      </c>
      <c r="AT162" s="143" t="s">
        <v>170</v>
      </c>
      <c r="AU162" s="143" t="s">
        <v>90</v>
      </c>
      <c r="AY162" s="18" t="s">
        <v>167</v>
      </c>
      <c r="BE162" s="144">
        <f>IF(N162="základní",J162,0)</f>
        <v>0</v>
      </c>
      <c r="BF162" s="144">
        <f>IF(N162="snížená",J162,0)</f>
        <v>0</v>
      </c>
      <c r="BG162" s="144">
        <f>IF(N162="zákl. přenesená",J162,0)</f>
        <v>0</v>
      </c>
      <c r="BH162" s="144">
        <f>IF(N162="sníž. přenesená",J162,0)</f>
        <v>0</v>
      </c>
      <c r="BI162" s="144">
        <f>IF(N162="nulová",J162,0)</f>
        <v>0</v>
      </c>
      <c r="BJ162" s="18" t="s">
        <v>90</v>
      </c>
      <c r="BK162" s="144">
        <f>ROUND(I162*H162,2)</f>
        <v>0</v>
      </c>
      <c r="BL162" s="18" t="s">
        <v>309</v>
      </c>
      <c r="BM162" s="143" t="s">
        <v>3269</v>
      </c>
    </row>
    <row r="163" spans="2:65" s="1" customFormat="1" ht="16.5" customHeight="1">
      <c r="B163" s="33"/>
      <c r="C163" s="132" t="s">
        <v>463</v>
      </c>
      <c r="D163" s="132" t="s">
        <v>170</v>
      </c>
      <c r="E163" s="133" t="s">
        <v>3270</v>
      </c>
      <c r="F163" s="134" t="s">
        <v>3271</v>
      </c>
      <c r="G163" s="135" t="s">
        <v>3097</v>
      </c>
      <c r="H163" s="136">
        <v>1</v>
      </c>
      <c r="I163" s="137"/>
      <c r="J163" s="138">
        <f>ROUND(I163*H163,2)</f>
        <v>0</v>
      </c>
      <c r="K163" s="134" t="s">
        <v>174</v>
      </c>
      <c r="L163" s="33"/>
      <c r="M163" s="139" t="s">
        <v>19</v>
      </c>
      <c r="N163" s="140" t="s">
        <v>46</v>
      </c>
      <c r="P163" s="141">
        <f>O163*H163</f>
        <v>0</v>
      </c>
      <c r="Q163" s="141">
        <v>0</v>
      </c>
      <c r="R163" s="141">
        <f>Q163*H163</f>
        <v>0</v>
      </c>
      <c r="S163" s="141">
        <v>0</v>
      </c>
      <c r="T163" s="142">
        <f>S163*H163</f>
        <v>0</v>
      </c>
      <c r="AR163" s="143" t="s">
        <v>309</v>
      </c>
      <c r="AT163" s="143" t="s">
        <v>170</v>
      </c>
      <c r="AU163" s="143" t="s">
        <v>90</v>
      </c>
      <c r="AY163" s="18" t="s">
        <v>167</v>
      </c>
      <c r="BE163" s="144">
        <f>IF(N163="základní",J163,0)</f>
        <v>0</v>
      </c>
      <c r="BF163" s="144">
        <f>IF(N163="snížená",J163,0)</f>
        <v>0</v>
      </c>
      <c r="BG163" s="144">
        <f>IF(N163="zákl. přenesená",J163,0)</f>
        <v>0</v>
      </c>
      <c r="BH163" s="144">
        <f>IF(N163="sníž. přenesená",J163,0)</f>
        <v>0</v>
      </c>
      <c r="BI163" s="144">
        <f>IF(N163="nulová",J163,0)</f>
        <v>0</v>
      </c>
      <c r="BJ163" s="18" t="s">
        <v>90</v>
      </c>
      <c r="BK163" s="144">
        <f>ROUND(I163*H163,2)</f>
        <v>0</v>
      </c>
      <c r="BL163" s="18" t="s">
        <v>309</v>
      </c>
      <c r="BM163" s="143" t="s">
        <v>3272</v>
      </c>
    </row>
    <row r="164" spans="2:47" s="1" customFormat="1" ht="11.25">
      <c r="B164" s="33"/>
      <c r="D164" s="145" t="s">
        <v>177</v>
      </c>
      <c r="F164" s="146" t="s">
        <v>3273</v>
      </c>
      <c r="I164" s="147"/>
      <c r="L164" s="33"/>
      <c r="M164" s="148"/>
      <c r="T164" s="54"/>
      <c r="AT164" s="18" t="s">
        <v>177</v>
      </c>
      <c r="AU164" s="18" t="s">
        <v>90</v>
      </c>
    </row>
    <row r="165" spans="2:65" s="1" customFormat="1" ht="16.5" customHeight="1">
      <c r="B165" s="33"/>
      <c r="C165" s="132" t="s">
        <v>471</v>
      </c>
      <c r="D165" s="132" t="s">
        <v>170</v>
      </c>
      <c r="E165" s="133" t="s">
        <v>3274</v>
      </c>
      <c r="F165" s="134" t="s">
        <v>3115</v>
      </c>
      <c r="G165" s="135" t="s">
        <v>830</v>
      </c>
      <c r="H165" s="190"/>
      <c r="I165" s="137"/>
      <c r="J165" s="138">
        <f aca="true" t="shared" si="0" ref="J165:J170">ROUND(I165*H165,2)</f>
        <v>0</v>
      </c>
      <c r="K165" s="134" t="s">
        <v>19</v>
      </c>
      <c r="L165" s="33"/>
      <c r="M165" s="139" t="s">
        <v>19</v>
      </c>
      <c r="N165" s="140" t="s">
        <v>46</v>
      </c>
      <c r="P165" s="141">
        <f aca="true" t="shared" si="1" ref="P165:P170">O165*H165</f>
        <v>0</v>
      </c>
      <c r="Q165" s="141">
        <v>0</v>
      </c>
      <c r="R165" s="141">
        <f aca="true" t="shared" si="2" ref="R165:R170">Q165*H165</f>
        <v>0</v>
      </c>
      <c r="S165" s="141">
        <v>0</v>
      </c>
      <c r="T165" s="142">
        <f aca="true" t="shared" si="3" ref="T165:T170">S165*H165</f>
        <v>0</v>
      </c>
      <c r="AR165" s="143" t="s">
        <v>309</v>
      </c>
      <c r="AT165" s="143" t="s">
        <v>170</v>
      </c>
      <c r="AU165" s="143" t="s">
        <v>90</v>
      </c>
      <c r="AY165" s="18" t="s">
        <v>167</v>
      </c>
      <c r="BE165" s="144">
        <f aca="true" t="shared" si="4" ref="BE165:BE170">IF(N165="základní",J165,0)</f>
        <v>0</v>
      </c>
      <c r="BF165" s="144">
        <f aca="true" t="shared" si="5" ref="BF165:BF170">IF(N165="snížená",J165,0)</f>
        <v>0</v>
      </c>
      <c r="BG165" s="144">
        <f aca="true" t="shared" si="6" ref="BG165:BG170">IF(N165="zákl. přenesená",J165,0)</f>
        <v>0</v>
      </c>
      <c r="BH165" s="144">
        <f aca="true" t="shared" si="7" ref="BH165:BH170">IF(N165="sníž. přenesená",J165,0)</f>
        <v>0</v>
      </c>
      <c r="BI165" s="144">
        <f aca="true" t="shared" si="8" ref="BI165:BI170">IF(N165="nulová",J165,0)</f>
        <v>0</v>
      </c>
      <c r="BJ165" s="18" t="s">
        <v>90</v>
      </c>
      <c r="BK165" s="144">
        <f aca="true" t="shared" si="9" ref="BK165:BK170">ROUND(I165*H165,2)</f>
        <v>0</v>
      </c>
      <c r="BL165" s="18" t="s">
        <v>309</v>
      </c>
      <c r="BM165" s="143" t="s">
        <v>3275</v>
      </c>
    </row>
    <row r="166" spans="2:65" s="1" customFormat="1" ht="16.5" customHeight="1">
      <c r="B166" s="33"/>
      <c r="C166" s="132" t="s">
        <v>478</v>
      </c>
      <c r="D166" s="132" t="s">
        <v>170</v>
      </c>
      <c r="E166" s="133" t="s">
        <v>3276</v>
      </c>
      <c r="F166" s="134" t="s">
        <v>3277</v>
      </c>
      <c r="G166" s="135" t="s">
        <v>3278</v>
      </c>
      <c r="H166" s="136">
        <v>24</v>
      </c>
      <c r="I166" s="137"/>
      <c r="J166" s="138">
        <f t="shared" si="0"/>
        <v>0</v>
      </c>
      <c r="K166" s="134" t="s">
        <v>19</v>
      </c>
      <c r="L166" s="33"/>
      <c r="M166" s="139" t="s">
        <v>19</v>
      </c>
      <c r="N166" s="140" t="s">
        <v>46</v>
      </c>
      <c r="P166" s="141">
        <f t="shared" si="1"/>
        <v>0</v>
      </c>
      <c r="Q166" s="141">
        <v>0</v>
      </c>
      <c r="R166" s="141">
        <f t="shared" si="2"/>
        <v>0</v>
      </c>
      <c r="S166" s="141">
        <v>0</v>
      </c>
      <c r="T166" s="142">
        <f t="shared" si="3"/>
        <v>0</v>
      </c>
      <c r="AR166" s="143" t="s">
        <v>309</v>
      </c>
      <c r="AT166" s="143" t="s">
        <v>170</v>
      </c>
      <c r="AU166" s="143" t="s">
        <v>90</v>
      </c>
      <c r="AY166" s="18" t="s">
        <v>167</v>
      </c>
      <c r="BE166" s="144">
        <f t="shared" si="4"/>
        <v>0</v>
      </c>
      <c r="BF166" s="144">
        <f t="shared" si="5"/>
        <v>0</v>
      </c>
      <c r="BG166" s="144">
        <f t="shared" si="6"/>
        <v>0</v>
      </c>
      <c r="BH166" s="144">
        <f t="shared" si="7"/>
        <v>0</v>
      </c>
      <c r="BI166" s="144">
        <f t="shared" si="8"/>
        <v>0</v>
      </c>
      <c r="BJ166" s="18" t="s">
        <v>90</v>
      </c>
      <c r="BK166" s="144">
        <f t="shared" si="9"/>
        <v>0</v>
      </c>
      <c r="BL166" s="18" t="s">
        <v>309</v>
      </c>
      <c r="BM166" s="143" t="s">
        <v>3279</v>
      </c>
    </row>
    <row r="167" spans="2:65" s="1" customFormat="1" ht="16.5" customHeight="1">
      <c r="B167" s="33"/>
      <c r="C167" s="132" t="s">
        <v>485</v>
      </c>
      <c r="D167" s="132" t="s">
        <v>170</v>
      </c>
      <c r="E167" s="133" t="s">
        <v>3280</v>
      </c>
      <c r="F167" s="134" t="s">
        <v>3281</v>
      </c>
      <c r="G167" s="135" t="s">
        <v>3122</v>
      </c>
      <c r="H167" s="136">
        <v>1</v>
      </c>
      <c r="I167" s="137"/>
      <c r="J167" s="138">
        <f t="shared" si="0"/>
        <v>0</v>
      </c>
      <c r="K167" s="134" t="s">
        <v>19</v>
      </c>
      <c r="L167" s="33"/>
      <c r="M167" s="139" t="s">
        <v>19</v>
      </c>
      <c r="N167" s="140" t="s">
        <v>46</v>
      </c>
      <c r="P167" s="141">
        <f t="shared" si="1"/>
        <v>0</v>
      </c>
      <c r="Q167" s="141">
        <v>0</v>
      </c>
      <c r="R167" s="141">
        <f t="shared" si="2"/>
        <v>0</v>
      </c>
      <c r="S167" s="141">
        <v>0</v>
      </c>
      <c r="T167" s="142">
        <f t="shared" si="3"/>
        <v>0</v>
      </c>
      <c r="AR167" s="143" t="s">
        <v>309</v>
      </c>
      <c r="AT167" s="143" t="s">
        <v>170</v>
      </c>
      <c r="AU167" s="143" t="s">
        <v>90</v>
      </c>
      <c r="AY167" s="18" t="s">
        <v>167</v>
      </c>
      <c r="BE167" s="144">
        <f t="shared" si="4"/>
        <v>0</v>
      </c>
      <c r="BF167" s="144">
        <f t="shared" si="5"/>
        <v>0</v>
      </c>
      <c r="BG167" s="144">
        <f t="shared" si="6"/>
        <v>0</v>
      </c>
      <c r="BH167" s="144">
        <f t="shared" si="7"/>
        <v>0</v>
      </c>
      <c r="BI167" s="144">
        <f t="shared" si="8"/>
        <v>0</v>
      </c>
      <c r="BJ167" s="18" t="s">
        <v>90</v>
      </c>
      <c r="BK167" s="144">
        <f t="shared" si="9"/>
        <v>0</v>
      </c>
      <c r="BL167" s="18" t="s">
        <v>309</v>
      </c>
      <c r="BM167" s="143" t="s">
        <v>3282</v>
      </c>
    </row>
    <row r="168" spans="2:65" s="1" customFormat="1" ht="16.5" customHeight="1">
      <c r="B168" s="33"/>
      <c r="C168" s="132" t="s">
        <v>751</v>
      </c>
      <c r="D168" s="132" t="s">
        <v>170</v>
      </c>
      <c r="E168" s="133" t="s">
        <v>3283</v>
      </c>
      <c r="F168" s="134" t="s">
        <v>3284</v>
      </c>
      <c r="G168" s="135" t="s">
        <v>3122</v>
      </c>
      <c r="H168" s="136">
        <v>1</v>
      </c>
      <c r="I168" s="137"/>
      <c r="J168" s="138">
        <f t="shared" si="0"/>
        <v>0</v>
      </c>
      <c r="K168" s="134" t="s">
        <v>19</v>
      </c>
      <c r="L168" s="33"/>
      <c r="M168" s="139" t="s">
        <v>19</v>
      </c>
      <c r="N168" s="140" t="s">
        <v>46</v>
      </c>
      <c r="P168" s="141">
        <f t="shared" si="1"/>
        <v>0</v>
      </c>
      <c r="Q168" s="141">
        <v>0</v>
      </c>
      <c r="R168" s="141">
        <f t="shared" si="2"/>
        <v>0</v>
      </c>
      <c r="S168" s="141">
        <v>0</v>
      </c>
      <c r="T168" s="142">
        <f t="shared" si="3"/>
        <v>0</v>
      </c>
      <c r="AR168" s="143" t="s">
        <v>309</v>
      </c>
      <c r="AT168" s="143" t="s">
        <v>170</v>
      </c>
      <c r="AU168" s="143" t="s">
        <v>90</v>
      </c>
      <c r="AY168" s="18" t="s">
        <v>167</v>
      </c>
      <c r="BE168" s="144">
        <f t="shared" si="4"/>
        <v>0</v>
      </c>
      <c r="BF168" s="144">
        <f t="shared" si="5"/>
        <v>0</v>
      </c>
      <c r="BG168" s="144">
        <f t="shared" si="6"/>
        <v>0</v>
      </c>
      <c r="BH168" s="144">
        <f t="shared" si="7"/>
        <v>0</v>
      </c>
      <c r="BI168" s="144">
        <f t="shared" si="8"/>
        <v>0</v>
      </c>
      <c r="BJ168" s="18" t="s">
        <v>90</v>
      </c>
      <c r="BK168" s="144">
        <f t="shared" si="9"/>
        <v>0</v>
      </c>
      <c r="BL168" s="18" t="s">
        <v>309</v>
      </c>
      <c r="BM168" s="143" t="s">
        <v>3285</v>
      </c>
    </row>
    <row r="169" spans="2:65" s="1" customFormat="1" ht="16.5" customHeight="1">
      <c r="B169" s="33"/>
      <c r="C169" s="132" t="s">
        <v>756</v>
      </c>
      <c r="D169" s="132" t="s">
        <v>170</v>
      </c>
      <c r="E169" s="133" t="s">
        <v>3286</v>
      </c>
      <c r="F169" s="134" t="s">
        <v>3287</v>
      </c>
      <c r="G169" s="135" t="s">
        <v>3097</v>
      </c>
      <c r="H169" s="136">
        <v>2</v>
      </c>
      <c r="I169" s="137"/>
      <c r="J169" s="138">
        <f t="shared" si="0"/>
        <v>0</v>
      </c>
      <c r="K169" s="134" t="s">
        <v>19</v>
      </c>
      <c r="L169" s="33"/>
      <c r="M169" s="139" t="s">
        <v>19</v>
      </c>
      <c r="N169" s="140" t="s">
        <v>46</v>
      </c>
      <c r="P169" s="141">
        <f t="shared" si="1"/>
        <v>0</v>
      </c>
      <c r="Q169" s="141">
        <v>0</v>
      </c>
      <c r="R169" s="141">
        <f t="shared" si="2"/>
        <v>0</v>
      </c>
      <c r="S169" s="141">
        <v>0</v>
      </c>
      <c r="T169" s="142">
        <f t="shared" si="3"/>
        <v>0</v>
      </c>
      <c r="AR169" s="143" t="s">
        <v>309</v>
      </c>
      <c r="AT169" s="143" t="s">
        <v>170</v>
      </c>
      <c r="AU169" s="143" t="s">
        <v>90</v>
      </c>
      <c r="AY169" s="18" t="s">
        <v>167</v>
      </c>
      <c r="BE169" s="144">
        <f t="shared" si="4"/>
        <v>0</v>
      </c>
      <c r="BF169" s="144">
        <f t="shared" si="5"/>
        <v>0</v>
      </c>
      <c r="BG169" s="144">
        <f t="shared" si="6"/>
        <v>0</v>
      </c>
      <c r="BH169" s="144">
        <f t="shared" si="7"/>
        <v>0</v>
      </c>
      <c r="BI169" s="144">
        <f t="shared" si="8"/>
        <v>0</v>
      </c>
      <c r="BJ169" s="18" t="s">
        <v>90</v>
      </c>
      <c r="BK169" s="144">
        <f t="shared" si="9"/>
        <v>0</v>
      </c>
      <c r="BL169" s="18" t="s">
        <v>309</v>
      </c>
      <c r="BM169" s="143" t="s">
        <v>3288</v>
      </c>
    </row>
    <row r="170" spans="2:65" s="1" customFormat="1" ht="16.5" customHeight="1">
      <c r="B170" s="33"/>
      <c r="C170" s="132" t="s">
        <v>761</v>
      </c>
      <c r="D170" s="132" t="s">
        <v>170</v>
      </c>
      <c r="E170" s="133" t="s">
        <v>3289</v>
      </c>
      <c r="F170" s="134" t="s">
        <v>3290</v>
      </c>
      <c r="G170" s="135" t="s">
        <v>3122</v>
      </c>
      <c r="H170" s="136">
        <v>1</v>
      </c>
      <c r="I170" s="137"/>
      <c r="J170" s="138">
        <f t="shared" si="0"/>
        <v>0</v>
      </c>
      <c r="K170" s="134" t="s">
        <v>19</v>
      </c>
      <c r="L170" s="33"/>
      <c r="M170" s="192" t="s">
        <v>19</v>
      </c>
      <c r="N170" s="193" t="s">
        <v>46</v>
      </c>
      <c r="O170" s="194"/>
      <c r="P170" s="195">
        <f t="shared" si="1"/>
        <v>0</v>
      </c>
      <c r="Q170" s="195">
        <v>0</v>
      </c>
      <c r="R170" s="195">
        <f t="shared" si="2"/>
        <v>0</v>
      </c>
      <c r="S170" s="195">
        <v>0</v>
      </c>
      <c r="T170" s="196">
        <f t="shared" si="3"/>
        <v>0</v>
      </c>
      <c r="AR170" s="143" t="s">
        <v>309</v>
      </c>
      <c r="AT170" s="143" t="s">
        <v>170</v>
      </c>
      <c r="AU170" s="143" t="s">
        <v>90</v>
      </c>
      <c r="AY170" s="18" t="s">
        <v>167</v>
      </c>
      <c r="BE170" s="144">
        <f t="shared" si="4"/>
        <v>0</v>
      </c>
      <c r="BF170" s="144">
        <f t="shared" si="5"/>
        <v>0</v>
      </c>
      <c r="BG170" s="144">
        <f t="shared" si="6"/>
        <v>0</v>
      </c>
      <c r="BH170" s="144">
        <f t="shared" si="7"/>
        <v>0</v>
      </c>
      <c r="BI170" s="144">
        <f t="shared" si="8"/>
        <v>0</v>
      </c>
      <c r="BJ170" s="18" t="s">
        <v>90</v>
      </c>
      <c r="BK170" s="144">
        <f t="shared" si="9"/>
        <v>0</v>
      </c>
      <c r="BL170" s="18" t="s">
        <v>309</v>
      </c>
      <c r="BM170" s="143" t="s">
        <v>3291</v>
      </c>
    </row>
    <row r="171" spans="2:12" s="1" customFormat="1" ht="6.95" customHeight="1">
      <c r="B171" s="42"/>
      <c r="C171" s="43"/>
      <c r="D171" s="43"/>
      <c r="E171" s="43"/>
      <c r="F171" s="43"/>
      <c r="G171" s="43"/>
      <c r="H171" s="43"/>
      <c r="I171" s="43"/>
      <c r="J171" s="43"/>
      <c r="K171" s="43"/>
      <c r="L171" s="33"/>
    </row>
  </sheetData>
  <sheetProtection algorithmName="SHA-512" hashValue="f4puGXzaEEpqr1Q9pOpfSf0X1nhVydvrJgJBpt0uBT5LRcspJ5DztzOuv/U1TpZqUAa/lUV5kpZknc/Xp7jU7Q==" saltValue="WdLi5FDJPvf75skQkMpWWc5D0CcZZ0ZdrEdndlmSRrqtJ5RwauIfh6ZLNfL4w4sb6OqN+EOVwYQTvVXcoFr81Q==" spinCount="100000" sheet="1" objects="1" scenarios="1" formatColumns="0" formatRows="0" autoFilter="0"/>
  <autoFilter ref="C98:K170"/>
  <mergeCells count="15">
    <mergeCell ref="E85:H85"/>
    <mergeCell ref="E89:H89"/>
    <mergeCell ref="E87:H87"/>
    <mergeCell ref="E91:H91"/>
    <mergeCell ref="L2:V2"/>
    <mergeCell ref="E31:H31"/>
    <mergeCell ref="E52:H52"/>
    <mergeCell ref="E56:H56"/>
    <mergeCell ref="E54:H54"/>
    <mergeCell ref="E58:H58"/>
    <mergeCell ref="E7:H7"/>
    <mergeCell ref="E11:H11"/>
    <mergeCell ref="E9:H9"/>
    <mergeCell ref="E13:H13"/>
    <mergeCell ref="E22:H22"/>
  </mergeCells>
  <hyperlinks>
    <hyperlink ref="F104" r:id="rId1" display="https://podminky.urs.cz/item/CS_URS_2023_02/733223102"/>
    <hyperlink ref="F106" r:id="rId2" display="https://podminky.urs.cz/item/CS_URS_2023_02/733223103"/>
    <hyperlink ref="F108" r:id="rId3" display="https://podminky.urs.cz/item/CS_URS_2023_02/733223104"/>
    <hyperlink ref="F110" r:id="rId4" display="https://podminky.urs.cz/item/CS_URS_2023_02/733223105"/>
    <hyperlink ref="F112" r:id="rId5" display="https://podminky.urs.cz/item/CS_URS_2023_02/733223106"/>
    <hyperlink ref="F121" r:id="rId6" display="https://podminky.urs.cz/item/CS_URS_2023_02/735152273"/>
    <hyperlink ref="F123" r:id="rId7" display="https://podminky.urs.cz/item/CS_URS_2023_02/735152275"/>
    <hyperlink ref="F125" r:id="rId8" display="https://podminky.urs.cz/item/CS_URS_2023_02/735152277"/>
    <hyperlink ref="F127" r:id="rId9" display="https://podminky.urs.cz/item/CS_URS_2023_02/735152477"/>
    <hyperlink ref="F129" r:id="rId10" display="https://podminky.urs.cz/item/CS_URS_2023_02/735152580"/>
    <hyperlink ref="F131" r:id="rId11" display="https://podminky.urs.cz/item/CS_URS_2023_02/735164271"/>
    <hyperlink ref="F141" r:id="rId12" display="https://podminky.urs.cz/item/CS_URS_2023_02/732421213"/>
    <hyperlink ref="F143" r:id="rId13" display="https://podminky.urs.cz/item/CS_URS_2023_02/734163444"/>
    <hyperlink ref="F145" r:id="rId14" display="https://podminky.urs.cz/item/CS_URS_2023_02/734211120"/>
    <hyperlink ref="F147" r:id="rId15" display="https://podminky.urs.cz/item/CS_URS_2023_02/734192314"/>
    <hyperlink ref="F149" r:id="rId16" display="https://podminky.urs.cz/item/CS_URS_2023_02/734291123"/>
    <hyperlink ref="F151" r:id="rId17" display="https://podminky.urs.cz/item/CS_URS_2023_02/734292716"/>
    <hyperlink ref="F153" r:id="rId18" display="https://podminky.urs.cz/item/CS_URS_2023_02/734220102"/>
    <hyperlink ref="F157" r:id="rId19" display="https://podminky.urs.cz/item/CS_URS_2023_02/734411102"/>
    <hyperlink ref="F164" r:id="rId20" display="https://podminky.urs.cz/item/CS_URS_2023_02/OST1"/>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2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BM151"/>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110</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3292</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ROUND(J95,2)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ROUND((SUM(BE95:BE150)),2)</f>
        <v>0</v>
      </c>
      <c r="I37" s="94">
        <v>0.21</v>
      </c>
      <c r="J37" s="84">
        <f>ROUND(((SUM(BE95:BE150))*I37),2)</f>
        <v>0</v>
      </c>
      <c r="L37" s="33"/>
    </row>
    <row r="38" spans="2:12" s="1" customFormat="1" ht="14.45" customHeight="1">
      <c r="B38" s="33"/>
      <c r="E38" s="28" t="s">
        <v>46</v>
      </c>
      <c r="F38" s="84">
        <f>ROUND((SUM(BF95:BF150)),2)</f>
        <v>0</v>
      </c>
      <c r="I38" s="94">
        <v>0.15</v>
      </c>
      <c r="J38" s="84">
        <f>ROUND(((SUM(BF95:BF150))*I38),2)</f>
        <v>0</v>
      </c>
      <c r="L38" s="33"/>
    </row>
    <row r="39" spans="2:12" s="1" customFormat="1" ht="14.45" customHeight="1" hidden="1">
      <c r="B39" s="33"/>
      <c r="E39" s="28" t="s">
        <v>47</v>
      </c>
      <c r="F39" s="84">
        <f>ROUND((SUM(BG95:BG150)),2)</f>
        <v>0</v>
      </c>
      <c r="I39" s="94">
        <v>0.21</v>
      </c>
      <c r="J39" s="84">
        <f>0</f>
        <v>0</v>
      </c>
      <c r="L39" s="33"/>
    </row>
    <row r="40" spans="2:12" s="1" customFormat="1" ht="14.45" customHeight="1" hidden="1">
      <c r="B40" s="33"/>
      <c r="E40" s="28" t="s">
        <v>48</v>
      </c>
      <c r="F40" s="84">
        <f>ROUND((SUM(BH95:BH150)),2)</f>
        <v>0</v>
      </c>
      <c r="I40" s="94">
        <v>0.15</v>
      </c>
      <c r="J40" s="84">
        <f>0</f>
        <v>0</v>
      </c>
      <c r="L40" s="33"/>
    </row>
    <row r="41" spans="2:12" s="1" customFormat="1" ht="14.45" customHeight="1" hidden="1">
      <c r="B41" s="33"/>
      <c r="E41" s="28" t="s">
        <v>49</v>
      </c>
      <c r="F41" s="84">
        <f>ROUND((SUM(BI95:BI150)),2)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D.1.4.C - Vzduchotechnika</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J95</f>
        <v>0</v>
      </c>
      <c r="L67" s="33"/>
      <c r="AU67" s="18" t="s">
        <v>143</v>
      </c>
    </row>
    <row r="68" spans="2:12" s="8" customFormat="1" ht="24.95" customHeight="1">
      <c r="B68" s="104"/>
      <c r="D68" s="105" t="s">
        <v>3293</v>
      </c>
      <c r="E68" s="106"/>
      <c r="F68" s="106"/>
      <c r="G68" s="106"/>
      <c r="H68" s="106"/>
      <c r="I68" s="106"/>
      <c r="J68" s="107">
        <f>J96</f>
        <v>0</v>
      </c>
      <c r="L68" s="104"/>
    </row>
    <row r="69" spans="2:12" s="9" customFormat="1" ht="19.9" customHeight="1">
      <c r="B69" s="108"/>
      <c r="D69" s="109" t="s">
        <v>3294</v>
      </c>
      <c r="E69" s="110"/>
      <c r="F69" s="110"/>
      <c r="G69" s="110"/>
      <c r="H69" s="110"/>
      <c r="I69" s="110"/>
      <c r="J69" s="111">
        <f>J97</f>
        <v>0</v>
      </c>
      <c r="L69" s="108"/>
    </row>
    <row r="70" spans="2:12" s="9" customFormat="1" ht="19.9" customHeight="1">
      <c r="B70" s="108"/>
      <c r="D70" s="109" t="s">
        <v>3295</v>
      </c>
      <c r="E70" s="110"/>
      <c r="F70" s="110"/>
      <c r="G70" s="110"/>
      <c r="H70" s="110"/>
      <c r="I70" s="110"/>
      <c r="J70" s="111">
        <f>J121</f>
        <v>0</v>
      </c>
      <c r="L70" s="108"/>
    </row>
    <row r="71" spans="2:12" s="9" customFormat="1" ht="19.9" customHeight="1">
      <c r="B71" s="108"/>
      <c r="D71" s="109" t="s">
        <v>3131</v>
      </c>
      <c r="E71" s="110"/>
      <c r="F71" s="110"/>
      <c r="G71" s="110"/>
      <c r="H71" s="110"/>
      <c r="I71" s="110"/>
      <c r="J71" s="111">
        <f>J138</f>
        <v>0</v>
      </c>
      <c r="L71" s="108"/>
    </row>
    <row r="72" spans="2:12" s="1" customFormat="1" ht="21.75" customHeight="1">
      <c r="B72" s="33"/>
      <c r="L72" s="33"/>
    </row>
    <row r="73" spans="2:12" s="1" customFormat="1" ht="6.95" customHeight="1">
      <c r="B73" s="42"/>
      <c r="C73" s="43"/>
      <c r="D73" s="43"/>
      <c r="E73" s="43"/>
      <c r="F73" s="43"/>
      <c r="G73" s="43"/>
      <c r="H73" s="43"/>
      <c r="I73" s="43"/>
      <c r="J73" s="43"/>
      <c r="K73" s="43"/>
      <c r="L73" s="33"/>
    </row>
    <row r="77" spans="2:12" s="1" customFormat="1" ht="6.95" customHeight="1">
      <c r="B77" s="44"/>
      <c r="C77" s="45"/>
      <c r="D77" s="45"/>
      <c r="E77" s="45"/>
      <c r="F77" s="45"/>
      <c r="G77" s="45"/>
      <c r="H77" s="45"/>
      <c r="I77" s="45"/>
      <c r="J77" s="45"/>
      <c r="K77" s="45"/>
      <c r="L77" s="33"/>
    </row>
    <row r="78" spans="2:12" s="1" customFormat="1" ht="24.95" customHeight="1">
      <c r="B78" s="33"/>
      <c r="C78" s="22" t="s">
        <v>152</v>
      </c>
      <c r="L78" s="33"/>
    </row>
    <row r="79" spans="2:12" s="1" customFormat="1" ht="6.95" customHeight="1">
      <c r="B79" s="33"/>
      <c r="L79" s="33"/>
    </row>
    <row r="80" spans="2:12" s="1" customFormat="1" ht="12" customHeight="1">
      <c r="B80" s="33"/>
      <c r="C80" s="28" t="s">
        <v>16</v>
      </c>
      <c r="L80" s="33"/>
    </row>
    <row r="81" spans="2:12" s="1" customFormat="1" ht="16.5" customHeight="1">
      <c r="B81" s="33"/>
      <c r="E81" s="325" t="str">
        <f>E7</f>
        <v>Nástavba na objektu DPS Malkovského 603</v>
      </c>
      <c r="F81" s="326"/>
      <c r="G81" s="326"/>
      <c r="H81" s="326"/>
      <c r="L81" s="33"/>
    </row>
    <row r="82" spans="2:12" ht="12" customHeight="1">
      <c r="B82" s="21"/>
      <c r="C82" s="28" t="s">
        <v>138</v>
      </c>
      <c r="L82" s="21"/>
    </row>
    <row r="83" spans="2:12" ht="16.5" customHeight="1">
      <c r="B83" s="21"/>
      <c r="E83" s="325" t="s">
        <v>494</v>
      </c>
      <c r="F83" s="295"/>
      <c r="G83" s="295"/>
      <c r="H83" s="295"/>
      <c r="L83" s="21"/>
    </row>
    <row r="84" spans="2:12" ht="12" customHeight="1">
      <c r="B84" s="21"/>
      <c r="C84" s="28" t="s">
        <v>495</v>
      </c>
      <c r="L84" s="21"/>
    </row>
    <row r="85" spans="2:12" s="1" customFormat="1" ht="16.5" customHeight="1">
      <c r="B85" s="33"/>
      <c r="E85" s="323" t="s">
        <v>3063</v>
      </c>
      <c r="F85" s="327"/>
      <c r="G85" s="327"/>
      <c r="H85" s="327"/>
      <c r="L85" s="33"/>
    </row>
    <row r="86" spans="2:12" s="1" customFormat="1" ht="12" customHeight="1">
      <c r="B86" s="33"/>
      <c r="C86" s="28" t="s">
        <v>3064</v>
      </c>
      <c r="L86" s="33"/>
    </row>
    <row r="87" spans="2:12" s="1" customFormat="1" ht="16.5" customHeight="1">
      <c r="B87" s="33"/>
      <c r="E87" s="288" t="str">
        <f>E13</f>
        <v>D.1.4.C - Vzduchotechnika</v>
      </c>
      <c r="F87" s="327"/>
      <c r="G87" s="327"/>
      <c r="H87" s="327"/>
      <c r="L87" s="33"/>
    </row>
    <row r="88" spans="2:12" s="1" customFormat="1" ht="6.95" customHeight="1">
      <c r="B88" s="33"/>
      <c r="L88" s="33"/>
    </row>
    <row r="89" spans="2:12" s="1" customFormat="1" ht="12" customHeight="1">
      <c r="B89" s="33"/>
      <c r="C89" s="28" t="s">
        <v>21</v>
      </c>
      <c r="F89" s="26" t="str">
        <f>F16</f>
        <v>Malkovského 603, Letňany</v>
      </c>
      <c r="I89" s="28" t="s">
        <v>23</v>
      </c>
      <c r="J89" s="50" t="str">
        <f>IF(J16="","",J16)</f>
        <v>23. 11. 2023</v>
      </c>
      <c r="L89" s="33"/>
    </row>
    <row r="90" spans="2:12" s="1" customFormat="1" ht="6.95" customHeight="1">
      <c r="B90" s="33"/>
      <c r="L90" s="33"/>
    </row>
    <row r="91" spans="2:12" s="1" customFormat="1" ht="25.7" customHeight="1">
      <c r="B91" s="33"/>
      <c r="C91" s="28" t="s">
        <v>25</v>
      </c>
      <c r="F91" s="26" t="str">
        <f>E19</f>
        <v>Městská část Praha 18</v>
      </c>
      <c r="I91" s="28" t="s">
        <v>32</v>
      </c>
      <c r="J91" s="31" t="str">
        <f>E25</f>
        <v>Architektonická kancelář Křivka s.r.o.</v>
      </c>
      <c r="L91" s="33"/>
    </row>
    <row r="92" spans="2:12" s="1" customFormat="1" ht="15.2" customHeight="1">
      <c r="B92" s="33"/>
      <c r="C92" s="28" t="s">
        <v>30</v>
      </c>
      <c r="F92" s="26" t="str">
        <f>IF(E22="","",E22)</f>
        <v>Vyplň údaj</v>
      </c>
      <c r="I92" s="28" t="s">
        <v>36</v>
      </c>
      <c r="J92" s="31" t="str">
        <f>E28</f>
        <v xml:space="preserve"> </v>
      </c>
      <c r="L92" s="33"/>
    </row>
    <row r="93" spans="2:12" s="1" customFormat="1" ht="10.35" customHeight="1">
      <c r="B93" s="33"/>
      <c r="L93" s="33"/>
    </row>
    <row r="94" spans="2:20" s="10" customFormat="1" ht="29.25" customHeight="1">
      <c r="B94" s="112"/>
      <c r="C94" s="113" t="s">
        <v>153</v>
      </c>
      <c r="D94" s="114" t="s">
        <v>59</v>
      </c>
      <c r="E94" s="114" t="s">
        <v>55</v>
      </c>
      <c r="F94" s="114" t="s">
        <v>56</v>
      </c>
      <c r="G94" s="114" t="s">
        <v>154</v>
      </c>
      <c r="H94" s="114" t="s">
        <v>155</v>
      </c>
      <c r="I94" s="114" t="s">
        <v>156</v>
      </c>
      <c r="J94" s="114" t="s">
        <v>142</v>
      </c>
      <c r="K94" s="115" t="s">
        <v>157</v>
      </c>
      <c r="L94" s="112"/>
      <c r="M94" s="57" t="s">
        <v>19</v>
      </c>
      <c r="N94" s="58" t="s">
        <v>44</v>
      </c>
      <c r="O94" s="58" t="s">
        <v>158</v>
      </c>
      <c r="P94" s="58" t="s">
        <v>159</v>
      </c>
      <c r="Q94" s="58" t="s">
        <v>160</v>
      </c>
      <c r="R94" s="58" t="s">
        <v>161</v>
      </c>
      <c r="S94" s="58" t="s">
        <v>162</v>
      </c>
      <c r="T94" s="59" t="s">
        <v>163</v>
      </c>
    </row>
    <row r="95" spans="2:63" s="1" customFormat="1" ht="22.9" customHeight="1">
      <c r="B95" s="33"/>
      <c r="C95" s="62" t="s">
        <v>164</v>
      </c>
      <c r="J95" s="116">
        <f>BK95</f>
        <v>0</v>
      </c>
      <c r="L95" s="33"/>
      <c r="M95" s="60"/>
      <c r="N95" s="51"/>
      <c r="O95" s="51"/>
      <c r="P95" s="117">
        <f>P96</f>
        <v>0</v>
      </c>
      <c r="Q95" s="51"/>
      <c r="R95" s="117">
        <f>R96</f>
        <v>0.5809699999999999</v>
      </c>
      <c r="S95" s="51"/>
      <c r="T95" s="118">
        <f>T96</f>
        <v>0</v>
      </c>
      <c r="AT95" s="18" t="s">
        <v>73</v>
      </c>
      <c r="AU95" s="18" t="s">
        <v>143</v>
      </c>
      <c r="BK95" s="119">
        <f>BK96</f>
        <v>0</v>
      </c>
    </row>
    <row r="96" spans="2:63" s="11" customFormat="1" ht="25.9" customHeight="1">
      <c r="B96" s="120"/>
      <c r="D96" s="121" t="s">
        <v>73</v>
      </c>
      <c r="E96" s="122" t="s">
        <v>987</v>
      </c>
      <c r="F96" s="122" t="s">
        <v>109</v>
      </c>
      <c r="I96" s="123"/>
      <c r="J96" s="124">
        <f>BK96</f>
        <v>0</v>
      </c>
      <c r="L96" s="120"/>
      <c r="M96" s="125"/>
      <c r="P96" s="126">
        <f>P97+P121+P138</f>
        <v>0</v>
      </c>
      <c r="R96" s="126">
        <f>R97+R121+R138</f>
        <v>0.5809699999999999</v>
      </c>
      <c r="T96" s="127">
        <f>T97+T121+T138</f>
        <v>0</v>
      </c>
      <c r="AR96" s="121" t="s">
        <v>90</v>
      </c>
      <c r="AT96" s="128" t="s">
        <v>73</v>
      </c>
      <c r="AU96" s="128" t="s">
        <v>74</v>
      </c>
      <c r="AY96" s="121" t="s">
        <v>167</v>
      </c>
      <c r="BK96" s="129">
        <f>BK97+BK121+BK138</f>
        <v>0</v>
      </c>
    </row>
    <row r="97" spans="2:63" s="11" customFormat="1" ht="22.9" customHeight="1">
      <c r="B97" s="120"/>
      <c r="D97" s="121" t="s">
        <v>73</v>
      </c>
      <c r="E97" s="130" t="s">
        <v>3296</v>
      </c>
      <c r="F97" s="130" t="s">
        <v>3297</v>
      </c>
      <c r="I97" s="123"/>
      <c r="J97" s="131">
        <f>BK97</f>
        <v>0</v>
      </c>
      <c r="L97" s="120"/>
      <c r="M97" s="125"/>
      <c r="P97" s="126">
        <f>SUM(P98:P120)</f>
        <v>0</v>
      </c>
      <c r="R97" s="126">
        <f>SUM(R98:R120)</f>
        <v>0.5527499999999999</v>
      </c>
      <c r="T97" s="127">
        <f>SUM(T98:T120)</f>
        <v>0</v>
      </c>
      <c r="AR97" s="121" t="s">
        <v>90</v>
      </c>
      <c r="AT97" s="128" t="s">
        <v>73</v>
      </c>
      <c r="AU97" s="128" t="s">
        <v>82</v>
      </c>
      <c r="AY97" s="121" t="s">
        <v>167</v>
      </c>
      <c r="BK97" s="129">
        <f>SUM(BK98:BK120)</f>
        <v>0</v>
      </c>
    </row>
    <row r="98" spans="2:65" s="1" customFormat="1" ht="21.75" customHeight="1">
      <c r="B98" s="33"/>
      <c r="C98" s="132" t="s">
        <v>82</v>
      </c>
      <c r="D98" s="132" t="s">
        <v>170</v>
      </c>
      <c r="E98" s="133" t="s">
        <v>3298</v>
      </c>
      <c r="F98" s="134" t="s">
        <v>3299</v>
      </c>
      <c r="G98" s="135" t="s">
        <v>312</v>
      </c>
      <c r="H98" s="136">
        <v>19</v>
      </c>
      <c r="I98" s="137"/>
      <c r="J98" s="138">
        <f>ROUND(I98*H98,2)</f>
        <v>0</v>
      </c>
      <c r="K98" s="134" t="s">
        <v>174</v>
      </c>
      <c r="L98" s="33"/>
      <c r="M98" s="139" t="s">
        <v>19</v>
      </c>
      <c r="N98" s="140" t="s">
        <v>46</v>
      </c>
      <c r="P98" s="141">
        <f>O98*H98</f>
        <v>0</v>
      </c>
      <c r="Q98" s="141">
        <v>0</v>
      </c>
      <c r="R98" s="141">
        <f>Q98*H98</f>
        <v>0</v>
      </c>
      <c r="S98" s="141">
        <v>0</v>
      </c>
      <c r="T98" s="142">
        <f>S98*H98</f>
        <v>0</v>
      </c>
      <c r="AR98" s="143" t="s">
        <v>309</v>
      </c>
      <c r="AT98" s="143" t="s">
        <v>170</v>
      </c>
      <c r="AU98" s="143" t="s">
        <v>90</v>
      </c>
      <c r="AY98" s="18" t="s">
        <v>167</v>
      </c>
      <c r="BE98" s="144">
        <f>IF(N98="základní",J98,0)</f>
        <v>0</v>
      </c>
      <c r="BF98" s="144">
        <f>IF(N98="snížená",J98,0)</f>
        <v>0</v>
      </c>
      <c r="BG98" s="144">
        <f>IF(N98="zákl. přenesená",J98,0)</f>
        <v>0</v>
      </c>
      <c r="BH98" s="144">
        <f>IF(N98="sníž. přenesená",J98,0)</f>
        <v>0</v>
      </c>
      <c r="BI98" s="144">
        <f>IF(N98="nulová",J98,0)</f>
        <v>0</v>
      </c>
      <c r="BJ98" s="18" t="s">
        <v>90</v>
      </c>
      <c r="BK98" s="144">
        <f>ROUND(I98*H98,2)</f>
        <v>0</v>
      </c>
      <c r="BL98" s="18" t="s">
        <v>309</v>
      </c>
      <c r="BM98" s="143" t="s">
        <v>3300</v>
      </c>
    </row>
    <row r="99" spans="2:47" s="1" customFormat="1" ht="11.25">
      <c r="B99" s="33"/>
      <c r="D99" s="145" t="s">
        <v>177</v>
      </c>
      <c r="F99" s="146" t="s">
        <v>3301</v>
      </c>
      <c r="I99" s="147"/>
      <c r="L99" s="33"/>
      <c r="M99" s="148"/>
      <c r="T99" s="54"/>
      <c r="AT99" s="18" t="s">
        <v>177</v>
      </c>
      <c r="AU99" s="18" t="s">
        <v>90</v>
      </c>
    </row>
    <row r="100" spans="2:65" s="1" customFormat="1" ht="16.5" customHeight="1">
      <c r="B100" s="33"/>
      <c r="C100" s="180" t="s">
        <v>90</v>
      </c>
      <c r="D100" s="180" t="s">
        <v>587</v>
      </c>
      <c r="E100" s="181" t="s">
        <v>3302</v>
      </c>
      <c r="F100" s="182" t="s">
        <v>3303</v>
      </c>
      <c r="G100" s="183" t="s">
        <v>312</v>
      </c>
      <c r="H100" s="184">
        <v>19</v>
      </c>
      <c r="I100" s="185"/>
      <c r="J100" s="186">
        <f>ROUND(I100*H100,2)</f>
        <v>0</v>
      </c>
      <c r="K100" s="182" t="s">
        <v>174</v>
      </c>
      <c r="L100" s="187"/>
      <c r="M100" s="188" t="s">
        <v>19</v>
      </c>
      <c r="N100" s="189" t="s">
        <v>46</v>
      </c>
      <c r="P100" s="141">
        <f>O100*H100</f>
        <v>0</v>
      </c>
      <c r="Q100" s="141">
        <v>0.004</v>
      </c>
      <c r="R100" s="141">
        <f>Q100*H100</f>
        <v>0.076</v>
      </c>
      <c r="S100" s="141">
        <v>0</v>
      </c>
      <c r="T100" s="142">
        <f>S100*H100</f>
        <v>0</v>
      </c>
      <c r="AR100" s="143" t="s">
        <v>1325</v>
      </c>
      <c r="AT100" s="143" t="s">
        <v>587</v>
      </c>
      <c r="AU100" s="143" t="s">
        <v>90</v>
      </c>
      <c r="AY100" s="18" t="s">
        <v>167</v>
      </c>
      <c r="BE100" s="144">
        <f>IF(N100="základní",J100,0)</f>
        <v>0</v>
      </c>
      <c r="BF100" s="144">
        <f>IF(N100="snížená",J100,0)</f>
        <v>0</v>
      </c>
      <c r="BG100" s="144">
        <f>IF(N100="zákl. přenesená",J100,0)</f>
        <v>0</v>
      </c>
      <c r="BH100" s="144">
        <f>IF(N100="sníž. přenesená",J100,0)</f>
        <v>0</v>
      </c>
      <c r="BI100" s="144">
        <f>IF(N100="nulová",J100,0)</f>
        <v>0</v>
      </c>
      <c r="BJ100" s="18" t="s">
        <v>90</v>
      </c>
      <c r="BK100" s="144">
        <f>ROUND(I100*H100,2)</f>
        <v>0</v>
      </c>
      <c r="BL100" s="18" t="s">
        <v>1325</v>
      </c>
      <c r="BM100" s="143" t="s">
        <v>3304</v>
      </c>
    </row>
    <row r="101" spans="2:65" s="1" customFormat="1" ht="24.2" customHeight="1">
      <c r="B101" s="33"/>
      <c r="C101" s="132" t="s">
        <v>103</v>
      </c>
      <c r="D101" s="132" t="s">
        <v>170</v>
      </c>
      <c r="E101" s="133" t="s">
        <v>3305</v>
      </c>
      <c r="F101" s="134" t="s">
        <v>3306</v>
      </c>
      <c r="G101" s="135" t="s">
        <v>312</v>
      </c>
      <c r="H101" s="136">
        <v>14</v>
      </c>
      <c r="I101" s="137"/>
      <c r="J101" s="138">
        <f>ROUND(I101*H101,2)</f>
        <v>0</v>
      </c>
      <c r="K101" s="134" t="s">
        <v>174</v>
      </c>
      <c r="L101" s="33"/>
      <c r="M101" s="139" t="s">
        <v>19</v>
      </c>
      <c r="N101" s="140" t="s">
        <v>46</v>
      </c>
      <c r="P101" s="141">
        <f>O101*H101</f>
        <v>0</v>
      </c>
      <c r="Q101" s="141">
        <v>0</v>
      </c>
      <c r="R101" s="141">
        <f>Q101*H101</f>
        <v>0</v>
      </c>
      <c r="S101" s="141">
        <v>0</v>
      </c>
      <c r="T101" s="142">
        <f>S101*H101</f>
        <v>0</v>
      </c>
      <c r="AR101" s="143" t="s">
        <v>309</v>
      </c>
      <c r="AT101" s="143" t="s">
        <v>170</v>
      </c>
      <c r="AU101" s="143" t="s">
        <v>90</v>
      </c>
      <c r="AY101" s="18" t="s">
        <v>167</v>
      </c>
      <c r="BE101" s="144">
        <f>IF(N101="základní",J101,0)</f>
        <v>0</v>
      </c>
      <c r="BF101" s="144">
        <f>IF(N101="snížená",J101,0)</f>
        <v>0</v>
      </c>
      <c r="BG101" s="144">
        <f>IF(N101="zákl. přenesená",J101,0)</f>
        <v>0</v>
      </c>
      <c r="BH101" s="144">
        <f>IF(N101="sníž. přenesená",J101,0)</f>
        <v>0</v>
      </c>
      <c r="BI101" s="144">
        <f>IF(N101="nulová",J101,0)</f>
        <v>0</v>
      </c>
      <c r="BJ101" s="18" t="s">
        <v>90</v>
      </c>
      <c r="BK101" s="144">
        <f>ROUND(I101*H101,2)</f>
        <v>0</v>
      </c>
      <c r="BL101" s="18" t="s">
        <v>309</v>
      </c>
      <c r="BM101" s="143" t="s">
        <v>3307</v>
      </c>
    </row>
    <row r="102" spans="2:47" s="1" customFormat="1" ht="11.25">
      <c r="B102" s="33"/>
      <c r="D102" s="145" t="s">
        <v>177</v>
      </c>
      <c r="F102" s="146" t="s">
        <v>3308</v>
      </c>
      <c r="I102" s="147"/>
      <c r="L102" s="33"/>
      <c r="M102" s="148"/>
      <c r="T102" s="54"/>
      <c r="AT102" s="18" t="s">
        <v>177</v>
      </c>
      <c r="AU102" s="18" t="s">
        <v>90</v>
      </c>
    </row>
    <row r="103" spans="2:65" s="1" customFormat="1" ht="16.5" customHeight="1">
      <c r="B103" s="33"/>
      <c r="C103" s="180" t="s">
        <v>175</v>
      </c>
      <c r="D103" s="180" t="s">
        <v>587</v>
      </c>
      <c r="E103" s="181" t="s">
        <v>3309</v>
      </c>
      <c r="F103" s="182" t="s">
        <v>3310</v>
      </c>
      <c r="G103" s="183" t="s">
        <v>312</v>
      </c>
      <c r="H103" s="184">
        <v>14</v>
      </c>
      <c r="I103" s="185"/>
      <c r="J103" s="186">
        <f>ROUND(I103*H103,2)</f>
        <v>0</v>
      </c>
      <c r="K103" s="182" t="s">
        <v>174</v>
      </c>
      <c r="L103" s="187"/>
      <c r="M103" s="188" t="s">
        <v>19</v>
      </c>
      <c r="N103" s="189" t="s">
        <v>46</v>
      </c>
      <c r="P103" s="141">
        <f>O103*H103</f>
        <v>0</v>
      </c>
      <c r="Q103" s="141">
        <v>0.002</v>
      </c>
      <c r="R103" s="141">
        <f>Q103*H103</f>
        <v>0.028</v>
      </c>
      <c r="S103" s="141">
        <v>0</v>
      </c>
      <c r="T103" s="142">
        <f>S103*H103</f>
        <v>0</v>
      </c>
      <c r="AR103" s="143" t="s">
        <v>1325</v>
      </c>
      <c r="AT103" s="143" t="s">
        <v>587</v>
      </c>
      <c r="AU103" s="143" t="s">
        <v>90</v>
      </c>
      <c r="AY103" s="18" t="s">
        <v>167</v>
      </c>
      <c r="BE103" s="144">
        <f>IF(N103="základní",J103,0)</f>
        <v>0</v>
      </c>
      <c r="BF103" s="144">
        <f>IF(N103="snížená",J103,0)</f>
        <v>0</v>
      </c>
      <c r="BG103" s="144">
        <f>IF(N103="zákl. přenesená",J103,0)</f>
        <v>0</v>
      </c>
      <c r="BH103" s="144">
        <f>IF(N103="sníž. přenesená",J103,0)</f>
        <v>0</v>
      </c>
      <c r="BI103" s="144">
        <f>IF(N103="nulová",J103,0)</f>
        <v>0</v>
      </c>
      <c r="BJ103" s="18" t="s">
        <v>90</v>
      </c>
      <c r="BK103" s="144">
        <f>ROUND(I103*H103,2)</f>
        <v>0</v>
      </c>
      <c r="BL103" s="18" t="s">
        <v>1325</v>
      </c>
      <c r="BM103" s="143" t="s">
        <v>3311</v>
      </c>
    </row>
    <row r="104" spans="2:65" s="1" customFormat="1" ht="16.5" customHeight="1">
      <c r="B104" s="33"/>
      <c r="C104" s="132" t="s">
        <v>215</v>
      </c>
      <c r="D104" s="132" t="s">
        <v>170</v>
      </c>
      <c r="E104" s="133" t="s">
        <v>3312</v>
      </c>
      <c r="F104" s="134" t="s">
        <v>3313</v>
      </c>
      <c r="G104" s="135" t="s">
        <v>312</v>
      </c>
      <c r="H104" s="136">
        <v>19</v>
      </c>
      <c r="I104" s="137"/>
      <c r="J104" s="138">
        <f>ROUND(I104*H104,2)</f>
        <v>0</v>
      </c>
      <c r="K104" s="134" t="s">
        <v>174</v>
      </c>
      <c r="L104" s="33"/>
      <c r="M104" s="139" t="s">
        <v>19</v>
      </c>
      <c r="N104" s="140" t="s">
        <v>46</v>
      </c>
      <c r="P104" s="141">
        <f>O104*H104</f>
        <v>0</v>
      </c>
      <c r="Q104" s="141">
        <v>0</v>
      </c>
      <c r="R104" s="141">
        <f>Q104*H104</f>
        <v>0</v>
      </c>
      <c r="S104" s="141">
        <v>0</v>
      </c>
      <c r="T104" s="142">
        <f>S104*H104</f>
        <v>0</v>
      </c>
      <c r="AR104" s="143" t="s">
        <v>309</v>
      </c>
      <c r="AT104" s="143" t="s">
        <v>170</v>
      </c>
      <c r="AU104" s="143" t="s">
        <v>90</v>
      </c>
      <c r="AY104" s="18" t="s">
        <v>167</v>
      </c>
      <c r="BE104" s="144">
        <f>IF(N104="základní",J104,0)</f>
        <v>0</v>
      </c>
      <c r="BF104" s="144">
        <f>IF(N104="snížená",J104,0)</f>
        <v>0</v>
      </c>
      <c r="BG104" s="144">
        <f>IF(N104="zákl. přenesená",J104,0)</f>
        <v>0</v>
      </c>
      <c r="BH104" s="144">
        <f>IF(N104="sníž. přenesená",J104,0)</f>
        <v>0</v>
      </c>
      <c r="BI104" s="144">
        <f>IF(N104="nulová",J104,0)</f>
        <v>0</v>
      </c>
      <c r="BJ104" s="18" t="s">
        <v>90</v>
      </c>
      <c r="BK104" s="144">
        <f>ROUND(I104*H104,2)</f>
        <v>0</v>
      </c>
      <c r="BL104" s="18" t="s">
        <v>309</v>
      </c>
      <c r="BM104" s="143" t="s">
        <v>3314</v>
      </c>
    </row>
    <row r="105" spans="2:47" s="1" customFormat="1" ht="11.25">
      <c r="B105" s="33"/>
      <c r="D105" s="145" t="s">
        <v>177</v>
      </c>
      <c r="F105" s="146" t="s">
        <v>3315</v>
      </c>
      <c r="I105" s="147"/>
      <c r="L105" s="33"/>
      <c r="M105" s="148"/>
      <c r="T105" s="54"/>
      <c r="AT105" s="18" t="s">
        <v>177</v>
      </c>
      <c r="AU105" s="18" t="s">
        <v>90</v>
      </c>
    </row>
    <row r="106" spans="2:65" s="1" customFormat="1" ht="16.5" customHeight="1">
      <c r="B106" s="33"/>
      <c r="C106" s="180" t="s">
        <v>223</v>
      </c>
      <c r="D106" s="180" t="s">
        <v>587</v>
      </c>
      <c r="E106" s="181" t="s">
        <v>3316</v>
      </c>
      <c r="F106" s="182" t="s">
        <v>3317</v>
      </c>
      <c r="G106" s="183" t="s">
        <v>312</v>
      </c>
      <c r="H106" s="184">
        <v>19</v>
      </c>
      <c r="I106" s="185"/>
      <c r="J106" s="186">
        <f>ROUND(I106*H106,2)</f>
        <v>0</v>
      </c>
      <c r="K106" s="182" t="s">
        <v>174</v>
      </c>
      <c r="L106" s="187"/>
      <c r="M106" s="188" t="s">
        <v>19</v>
      </c>
      <c r="N106" s="189" t="s">
        <v>46</v>
      </c>
      <c r="P106" s="141">
        <f>O106*H106</f>
        <v>0</v>
      </c>
      <c r="Q106" s="141">
        <v>0.0006</v>
      </c>
      <c r="R106" s="141">
        <f>Q106*H106</f>
        <v>0.011399999999999999</v>
      </c>
      <c r="S106" s="141">
        <v>0</v>
      </c>
      <c r="T106" s="142">
        <f>S106*H106</f>
        <v>0</v>
      </c>
      <c r="AR106" s="143" t="s">
        <v>1325</v>
      </c>
      <c r="AT106" s="143" t="s">
        <v>587</v>
      </c>
      <c r="AU106" s="143" t="s">
        <v>90</v>
      </c>
      <c r="AY106" s="18" t="s">
        <v>167</v>
      </c>
      <c r="BE106" s="144">
        <f>IF(N106="základní",J106,0)</f>
        <v>0</v>
      </c>
      <c r="BF106" s="144">
        <f>IF(N106="snížená",J106,0)</f>
        <v>0</v>
      </c>
      <c r="BG106" s="144">
        <f>IF(N106="zákl. přenesená",J106,0)</f>
        <v>0</v>
      </c>
      <c r="BH106" s="144">
        <f>IF(N106="sníž. přenesená",J106,0)</f>
        <v>0</v>
      </c>
      <c r="BI106" s="144">
        <f>IF(N106="nulová",J106,0)</f>
        <v>0</v>
      </c>
      <c r="BJ106" s="18" t="s">
        <v>90</v>
      </c>
      <c r="BK106" s="144">
        <f>ROUND(I106*H106,2)</f>
        <v>0</v>
      </c>
      <c r="BL106" s="18" t="s">
        <v>1325</v>
      </c>
      <c r="BM106" s="143" t="s">
        <v>3318</v>
      </c>
    </row>
    <row r="107" spans="2:65" s="1" customFormat="1" ht="24.2" customHeight="1">
      <c r="B107" s="33"/>
      <c r="C107" s="132" t="s">
        <v>230</v>
      </c>
      <c r="D107" s="132" t="s">
        <v>170</v>
      </c>
      <c r="E107" s="133" t="s">
        <v>3319</v>
      </c>
      <c r="F107" s="134" t="s">
        <v>3320</v>
      </c>
      <c r="G107" s="135" t="s">
        <v>312</v>
      </c>
      <c r="H107" s="136">
        <v>19</v>
      </c>
      <c r="I107" s="137"/>
      <c r="J107" s="138">
        <f>ROUND(I107*H107,2)</f>
        <v>0</v>
      </c>
      <c r="K107" s="134" t="s">
        <v>174</v>
      </c>
      <c r="L107" s="33"/>
      <c r="M107" s="139" t="s">
        <v>19</v>
      </c>
      <c r="N107" s="140" t="s">
        <v>46</v>
      </c>
      <c r="P107" s="141">
        <f>O107*H107</f>
        <v>0</v>
      </c>
      <c r="Q107" s="141">
        <v>0</v>
      </c>
      <c r="R107" s="141">
        <f>Q107*H107</f>
        <v>0</v>
      </c>
      <c r="S107" s="141">
        <v>0</v>
      </c>
      <c r="T107" s="142">
        <f>S107*H107</f>
        <v>0</v>
      </c>
      <c r="AR107" s="143" t="s">
        <v>309</v>
      </c>
      <c r="AT107" s="143" t="s">
        <v>170</v>
      </c>
      <c r="AU107" s="143" t="s">
        <v>90</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309</v>
      </c>
      <c r="BM107" s="143" t="s">
        <v>3321</v>
      </c>
    </row>
    <row r="108" spans="2:47" s="1" customFormat="1" ht="11.25">
      <c r="B108" s="33"/>
      <c r="D108" s="145" t="s">
        <v>177</v>
      </c>
      <c r="F108" s="146" t="s">
        <v>3322</v>
      </c>
      <c r="I108" s="147"/>
      <c r="L108" s="33"/>
      <c r="M108" s="148"/>
      <c r="T108" s="54"/>
      <c r="AT108" s="18" t="s">
        <v>177</v>
      </c>
      <c r="AU108" s="18" t="s">
        <v>90</v>
      </c>
    </row>
    <row r="109" spans="2:65" s="1" customFormat="1" ht="16.5" customHeight="1">
      <c r="B109" s="33"/>
      <c r="C109" s="180" t="s">
        <v>235</v>
      </c>
      <c r="D109" s="180" t="s">
        <v>587</v>
      </c>
      <c r="E109" s="181" t="s">
        <v>3323</v>
      </c>
      <c r="F109" s="182" t="s">
        <v>3324</v>
      </c>
      <c r="G109" s="183" t="s">
        <v>312</v>
      </c>
      <c r="H109" s="184">
        <v>19</v>
      </c>
      <c r="I109" s="185"/>
      <c r="J109" s="186">
        <f>ROUND(I109*H109,2)</f>
        <v>0</v>
      </c>
      <c r="K109" s="182" t="s">
        <v>174</v>
      </c>
      <c r="L109" s="187"/>
      <c r="M109" s="188" t="s">
        <v>19</v>
      </c>
      <c r="N109" s="189" t="s">
        <v>46</v>
      </c>
      <c r="P109" s="141">
        <f>O109*H109</f>
        <v>0</v>
      </c>
      <c r="Q109" s="141">
        <v>0.0011</v>
      </c>
      <c r="R109" s="141">
        <f>Q109*H109</f>
        <v>0.020900000000000002</v>
      </c>
      <c r="S109" s="141">
        <v>0</v>
      </c>
      <c r="T109" s="142">
        <f>S109*H109</f>
        <v>0</v>
      </c>
      <c r="AR109" s="143" t="s">
        <v>1325</v>
      </c>
      <c r="AT109" s="143" t="s">
        <v>587</v>
      </c>
      <c r="AU109" s="143" t="s">
        <v>90</v>
      </c>
      <c r="AY109" s="18" t="s">
        <v>167</v>
      </c>
      <c r="BE109" s="144">
        <f>IF(N109="základní",J109,0)</f>
        <v>0</v>
      </c>
      <c r="BF109" s="144">
        <f>IF(N109="snížená",J109,0)</f>
        <v>0</v>
      </c>
      <c r="BG109" s="144">
        <f>IF(N109="zákl. přenesená",J109,0)</f>
        <v>0</v>
      </c>
      <c r="BH109" s="144">
        <f>IF(N109="sníž. přenesená",J109,0)</f>
        <v>0</v>
      </c>
      <c r="BI109" s="144">
        <f>IF(N109="nulová",J109,0)</f>
        <v>0</v>
      </c>
      <c r="BJ109" s="18" t="s">
        <v>90</v>
      </c>
      <c r="BK109" s="144">
        <f>ROUND(I109*H109,2)</f>
        <v>0</v>
      </c>
      <c r="BL109" s="18" t="s">
        <v>1325</v>
      </c>
      <c r="BM109" s="143" t="s">
        <v>3325</v>
      </c>
    </row>
    <row r="110" spans="2:47" s="1" customFormat="1" ht="58.5">
      <c r="B110" s="33"/>
      <c r="D110" s="150" t="s">
        <v>1678</v>
      </c>
      <c r="F110" s="191" t="s">
        <v>3326</v>
      </c>
      <c r="I110" s="147"/>
      <c r="L110" s="33"/>
      <c r="M110" s="148"/>
      <c r="T110" s="54"/>
      <c r="AT110" s="18" t="s">
        <v>1678</v>
      </c>
      <c r="AU110" s="18" t="s">
        <v>90</v>
      </c>
    </row>
    <row r="111" spans="2:65" s="1" customFormat="1" ht="24.2" customHeight="1">
      <c r="B111" s="33"/>
      <c r="C111" s="132" t="s">
        <v>168</v>
      </c>
      <c r="D111" s="132" t="s">
        <v>170</v>
      </c>
      <c r="E111" s="133" t="s">
        <v>3327</v>
      </c>
      <c r="F111" s="134" t="s">
        <v>3328</v>
      </c>
      <c r="G111" s="135" t="s">
        <v>368</v>
      </c>
      <c r="H111" s="136">
        <v>100</v>
      </c>
      <c r="I111" s="137"/>
      <c r="J111" s="138">
        <f>ROUND(I111*H111,2)</f>
        <v>0</v>
      </c>
      <c r="K111" s="134" t="s">
        <v>174</v>
      </c>
      <c r="L111" s="33"/>
      <c r="M111" s="139" t="s">
        <v>19</v>
      </c>
      <c r="N111" s="140" t="s">
        <v>46</v>
      </c>
      <c r="P111" s="141">
        <f>O111*H111</f>
        <v>0</v>
      </c>
      <c r="Q111" s="141">
        <v>0.00344</v>
      </c>
      <c r="R111" s="141">
        <f>Q111*H111</f>
        <v>0.344</v>
      </c>
      <c r="S111" s="141">
        <v>0</v>
      </c>
      <c r="T111" s="142">
        <f>S111*H111</f>
        <v>0</v>
      </c>
      <c r="AR111" s="143" t="s">
        <v>309</v>
      </c>
      <c r="AT111" s="143" t="s">
        <v>170</v>
      </c>
      <c r="AU111" s="143" t="s">
        <v>90</v>
      </c>
      <c r="AY111" s="18" t="s">
        <v>167</v>
      </c>
      <c r="BE111" s="144">
        <f>IF(N111="základní",J111,0)</f>
        <v>0</v>
      </c>
      <c r="BF111" s="144">
        <f>IF(N111="snížená",J111,0)</f>
        <v>0</v>
      </c>
      <c r="BG111" s="144">
        <f>IF(N111="zákl. přenesená",J111,0)</f>
        <v>0</v>
      </c>
      <c r="BH111" s="144">
        <f>IF(N111="sníž. přenesená",J111,0)</f>
        <v>0</v>
      </c>
      <c r="BI111" s="144">
        <f>IF(N111="nulová",J111,0)</f>
        <v>0</v>
      </c>
      <c r="BJ111" s="18" t="s">
        <v>90</v>
      </c>
      <c r="BK111" s="144">
        <f>ROUND(I111*H111,2)</f>
        <v>0</v>
      </c>
      <c r="BL111" s="18" t="s">
        <v>309</v>
      </c>
      <c r="BM111" s="143" t="s">
        <v>3329</v>
      </c>
    </row>
    <row r="112" spans="2:47" s="1" customFormat="1" ht="11.25">
      <c r="B112" s="33"/>
      <c r="D112" s="145" t="s">
        <v>177</v>
      </c>
      <c r="F112" s="146" t="s">
        <v>3330</v>
      </c>
      <c r="I112" s="147"/>
      <c r="L112" s="33"/>
      <c r="M112" s="148"/>
      <c r="T112" s="54"/>
      <c r="AT112" s="18" t="s">
        <v>177</v>
      </c>
      <c r="AU112" s="18" t="s">
        <v>90</v>
      </c>
    </row>
    <row r="113" spans="2:65" s="1" customFormat="1" ht="37.9" customHeight="1">
      <c r="B113" s="33"/>
      <c r="C113" s="132" t="s">
        <v>263</v>
      </c>
      <c r="D113" s="132" t="s">
        <v>170</v>
      </c>
      <c r="E113" s="133" t="s">
        <v>3331</v>
      </c>
      <c r="F113" s="134" t="s">
        <v>3332</v>
      </c>
      <c r="G113" s="135" t="s">
        <v>368</v>
      </c>
      <c r="H113" s="136">
        <v>30</v>
      </c>
      <c r="I113" s="137"/>
      <c r="J113" s="138">
        <f>ROUND(I113*H113,2)</f>
        <v>0</v>
      </c>
      <c r="K113" s="134" t="s">
        <v>19</v>
      </c>
      <c r="L113" s="33"/>
      <c r="M113" s="139" t="s">
        <v>19</v>
      </c>
      <c r="N113" s="140" t="s">
        <v>46</v>
      </c>
      <c r="P113" s="141">
        <f>O113*H113</f>
        <v>0</v>
      </c>
      <c r="Q113" s="141">
        <v>0.00049</v>
      </c>
      <c r="R113" s="141">
        <f>Q113*H113</f>
        <v>0.0147</v>
      </c>
      <c r="S113" s="141">
        <v>0</v>
      </c>
      <c r="T113" s="142">
        <f>S113*H113</f>
        <v>0</v>
      </c>
      <c r="AR113" s="143" t="s">
        <v>309</v>
      </c>
      <c r="AT113" s="143" t="s">
        <v>170</v>
      </c>
      <c r="AU113" s="143" t="s">
        <v>90</v>
      </c>
      <c r="AY113" s="18" t="s">
        <v>167</v>
      </c>
      <c r="BE113" s="144">
        <f>IF(N113="základní",J113,0)</f>
        <v>0</v>
      </c>
      <c r="BF113" s="144">
        <f>IF(N113="snížená",J113,0)</f>
        <v>0</v>
      </c>
      <c r="BG113" s="144">
        <f>IF(N113="zákl. přenesená",J113,0)</f>
        <v>0</v>
      </c>
      <c r="BH113" s="144">
        <f>IF(N113="sníž. přenesená",J113,0)</f>
        <v>0</v>
      </c>
      <c r="BI113" s="144">
        <f>IF(N113="nulová",J113,0)</f>
        <v>0</v>
      </c>
      <c r="BJ113" s="18" t="s">
        <v>90</v>
      </c>
      <c r="BK113" s="144">
        <f>ROUND(I113*H113,2)</f>
        <v>0</v>
      </c>
      <c r="BL113" s="18" t="s">
        <v>309</v>
      </c>
      <c r="BM113" s="143" t="s">
        <v>3333</v>
      </c>
    </row>
    <row r="114" spans="2:65" s="1" customFormat="1" ht="24.2" customHeight="1">
      <c r="B114" s="33"/>
      <c r="C114" s="132" t="s">
        <v>275</v>
      </c>
      <c r="D114" s="132" t="s">
        <v>170</v>
      </c>
      <c r="E114" s="133" t="s">
        <v>3334</v>
      </c>
      <c r="F114" s="134" t="s">
        <v>3335</v>
      </c>
      <c r="G114" s="135" t="s">
        <v>173</v>
      </c>
      <c r="H114" s="136">
        <v>25</v>
      </c>
      <c r="I114" s="137"/>
      <c r="J114" s="138">
        <f>ROUND(I114*H114,2)</f>
        <v>0</v>
      </c>
      <c r="K114" s="134" t="s">
        <v>174</v>
      </c>
      <c r="L114" s="33"/>
      <c r="M114" s="139" t="s">
        <v>19</v>
      </c>
      <c r="N114" s="140" t="s">
        <v>46</v>
      </c>
      <c r="P114" s="141">
        <f>O114*H114</f>
        <v>0</v>
      </c>
      <c r="Q114" s="141">
        <v>0.00036</v>
      </c>
      <c r="R114" s="141">
        <f>Q114*H114</f>
        <v>0.009000000000000001</v>
      </c>
      <c r="S114" s="141">
        <v>0</v>
      </c>
      <c r="T114" s="142">
        <f>S114*H114</f>
        <v>0</v>
      </c>
      <c r="AR114" s="143" t="s">
        <v>309</v>
      </c>
      <c r="AT114" s="143" t="s">
        <v>170</v>
      </c>
      <c r="AU114" s="143" t="s">
        <v>90</v>
      </c>
      <c r="AY114" s="18" t="s">
        <v>167</v>
      </c>
      <c r="BE114" s="144">
        <f>IF(N114="základní",J114,0)</f>
        <v>0</v>
      </c>
      <c r="BF114" s="144">
        <f>IF(N114="snížená",J114,0)</f>
        <v>0</v>
      </c>
      <c r="BG114" s="144">
        <f>IF(N114="zákl. přenesená",J114,0)</f>
        <v>0</v>
      </c>
      <c r="BH114" s="144">
        <f>IF(N114="sníž. přenesená",J114,0)</f>
        <v>0</v>
      </c>
      <c r="BI114" s="144">
        <f>IF(N114="nulová",J114,0)</f>
        <v>0</v>
      </c>
      <c r="BJ114" s="18" t="s">
        <v>90</v>
      </c>
      <c r="BK114" s="144">
        <f>ROUND(I114*H114,2)</f>
        <v>0</v>
      </c>
      <c r="BL114" s="18" t="s">
        <v>309</v>
      </c>
      <c r="BM114" s="143" t="s">
        <v>3336</v>
      </c>
    </row>
    <row r="115" spans="2:47" s="1" customFormat="1" ht="11.25">
      <c r="B115" s="33"/>
      <c r="D115" s="145" t="s">
        <v>177</v>
      </c>
      <c r="F115" s="146" t="s">
        <v>3337</v>
      </c>
      <c r="I115" s="147"/>
      <c r="L115" s="33"/>
      <c r="M115" s="148"/>
      <c r="T115" s="54"/>
      <c r="AT115" s="18" t="s">
        <v>177</v>
      </c>
      <c r="AU115" s="18" t="s">
        <v>90</v>
      </c>
    </row>
    <row r="116" spans="2:65" s="1" customFormat="1" ht="16.5" customHeight="1">
      <c r="B116" s="33"/>
      <c r="C116" s="180" t="s">
        <v>285</v>
      </c>
      <c r="D116" s="180" t="s">
        <v>587</v>
      </c>
      <c r="E116" s="181" t="s">
        <v>3338</v>
      </c>
      <c r="F116" s="182" t="s">
        <v>3339</v>
      </c>
      <c r="G116" s="183" t="s">
        <v>173</v>
      </c>
      <c r="H116" s="184">
        <v>25</v>
      </c>
      <c r="I116" s="185"/>
      <c r="J116" s="186">
        <f>ROUND(I116*H116,2)</f>
        <v>0</v>
      </c>
      <c r="K116" s="182" t="s">
        <v>174</v>
      </c>
      <c r="L116" s="187"/>
      <c r="M116" s="188" t="s">
        <v>19</v>
      </c>
      <c r="N116" s="189" t="s">
        <v>46</v>
      </c>
      <c r="P116" s="141">
        <f>O116*H116</f>
        <v>0</v>
      </c>
      <c r="Q116" s="141">
        <v>0.00195</v>
      </c>
      <c r="R116" s="141">
        <f>Q116*H116</f>
        <v>0.048749999999999995</v>
      </c>
      <c r="S116" s="141">
        <v>0</v>
      </c>
      <c r="T116" s="142">
        <f>S116*H116</f>
        <v>0</v>
      </c>
      <c r="AR116" s="143" t="s">
        <v>437</v>
      </c>
      <c r="AT116" s="143" t="s">
        <v>587</v>
      </c>
      <c r="AU116" s="143" t="s">
        <v>90</v>
      </c>
      <c r="AY116" s="18" t="s">
        <v>167</v>
      </c>
      <c r="BE116" s="144">
        <f>IF(N116="základní",J116,0)</f>
        <v>0</v>
      </c>
      <c r="BF116" s="144">
        <f>IF(N116="snížená",J116,0)</f>
        <v>0</v>
      </c>
      <c r="BG116" s="144">
        <f>IF(N116="zákl. přenesená",J116,0)</f>
        <v>0</v>
      </c>
      <c r="BH116" s="144">
        <f>IF(N116="sníž. přenesená",J116,0)</f>
        <v>0</v>
      </c>
      <c r="BI116" s="144">
        <f>IF(N116="nulová",J116,0)</f>
        <v>0</v>
      </c>
      <c r="BJ116" s="18" t="s">
        <v>90</v>
      </c>
      <c r="BK116" s="144">
        <f>ROUND(I116*H116,2)</f>
        <v>0</v>
      </c>
      <c r="BL116" s="18" t="s">
        <v>309</v>
      </c>
      <c r="BM116" s="143" t="s">
        <v>3340</v>
      </c>
    </row>
    <row r="117" spans="2:65" s="1" customFormat="1" ht="21.75" customHeight="1">
      <c r="B117" s="33"/>
      <c r="C117" s="132" t="s">
        <v>292</v>
      </c>
      <c r="D117" s="132" t="s">
        <v>170</v>
      </c>
      <c r="E117" s="133" t="s">
        <v>3298</v>
      </c>
      <c r="F117" s="134" t="s">
        <v>3299</v>
      </c>
      <c r="G117" s="135" t="s">
        <v>312</v>
      </c>
      <c r="H117" s="136">
        <v>2</v>
      </c>
      <c r="I117" s="137"/>
      <c r="J117" s="138">
        <f>ROUND(I117*H117,2)</f>
        <v>0</v>
      </c>
      <c r="K117" s="134" t="s">
        <v>174</v>
      </c>
      <c r="L117" s="33"/>
      <c r="M117" s="139" t="s">
        <v>19</v>
      </c>
      <c r="N117" s="140" t="s">
        <v>46</v>
      </c>
      <c r="P117" s="141">
        <f>O117*H117</f>
        <v>0</v>
      </c>
      <c r="Q117" s="141">
        <v>0</v>
      </c>
      <c r="R117" s="141">
        <f>Q117*H117</f>
        <v>0</v>
      </c>
      <c r="S117" s="141">
        <v>0</v>
      </c>
      <c r="T117" s="142">
        <f>S117*H117</f>
        <v>0</v>
      </c>
      <c r="AR117" s="143" t="s">
        <v>309</v>
      </c>
      <c r="AT117" s="143" t="s">
        <v>170</v>
      </c>
      <c r="AU117" s="143" t="s">
        <v>90</v>
      </c>
      <c r="AY117" s="18" t="s">
        <v>167</v>
      </c>
      <c r="BE117" s="144">
        <f>IF(N117="základní",J117,0)</f>
        <v>0</v>
      </c>
      <c r="BF117" s="144">
        <f>IF(N117="snížená",J117,0)</f>
        <v>0</v>
      </c>
      <c r="BG117" s="144">
        <f>IF(N117="zákl. přenesená",J117,0)</f>
        <v>0</v>
      </c>
      <c r="BH117" s="144">
        <f>IF(N117="sníž. přenesená",J117,0)</f>
        <v>0</v>
      </c>
      <c r="BI117" s="144">
        <f>IF(N117="nulová",J117,0)</f>
        <v>0</v>
      </c>
      <c r="BJ117" s="18" t="s">
        <v>90</v>
      </c>
      <c r="BK117" s="144">
        <f>ROUND(I117*H117,2)</f>
        <v>0</v>
      </c>
      <c r="BL117" s="18" t="s">
        <v>309</v>
      </c>
      <c r="BM117" s="143" t="s">
        <v>3341</v>
      </c>
    </row>
    <row r="118" spans="2:47" s="1" customFormat="1" ht="11.25">
      <c r="B118" s="33"/>
      <c r="D118" s="145" t="s">
        <v>177</v>
      </c>
      <c r="F118" s="146" t="s">
        <v>3301</v>
      </c>
      <c r="I118" s="147"/>
      <c r="L118" s="33"/>
      <c r="M118" s="148"/>
      <c r="T118" s="54"/>
      <c r="AT118" s="18" t="s">
        <v>177</v>
      </c>
      <c r="AU118" s="18" t="s">
        <v>90</v>
      </c>
    </row>
    <row r="119" spans="2:65" s="1" customFormat="1" ht="24.2" customHeight="1">
      <c r="B119" s="33"/>
      <c r="C119" s="132" t="s">
        <v>298</v>
      </c>
      <c r="D119" s="132" t="s">
        <v>170</v>
      </c>
      <c r="E119" s="133" t="s">
        <v>3342</v>
      </c>
      <c r="F119" s="134" t="s">
        <v>3343</v>
      </c>
      <c r="G119" s="135" t="s">
        <v>3097</v>
      </c>
      <c r="H119" s="136">
        <v>28</v>
      </c>
      <c r="I119" s="137"/>
      <c r="J119" s="138">
        <f>ROUND(I119*H119,2)</f>
        <v>0</v>
      </c>
      <c r="K119" s="134" t="s">
        <v>19</v>
      </c>
      <c r="L119" s="33"/>
      <c r="M119" s="139" t="s">
        <v>19</v>
      </c>
      <c r="N119" s="140" t="s">
        <v>46</v>
      </c>
      <c r="P119" s="141">
        <f>O119*H119</f>
        <v>0</v>
      </c>
      <c r="Q119" s="141">
        <v>0</v>
      </c>
      <c r="R119" s="141">
        <f>Q119*H119</f>
        <v>0</v>
      </c>
      <c r="S119" s="141">
        <v>0</v>
      </c>
      <c r="T119" s="142">
        <f>S119*H119</f>
        <v>0</v>
      </c>
      <c r="AR119" s="143" t="s">
        <v>309</v>
      </c>
      <c r="AT119" s="143" t="s">
        <v>170</v>
      </c>
      <c r="AU119" s="143" t="s">
        <v>90</v>
      </c>
      <c r="AY119" s="18" t="s">
        <v>167</v>
      </c>
      <c r="BE119" s="144">
        <f>IF(N119="základní",J119,0)</f>
        <v>0</v>
      </c>
      <c r="BF119" s="144">
        <f>IF(N119="snížená",J119,0)</f>
        <v>0</v>
      </c>
      <c r="BG119" s="144">
        <f>IF(N119="zákl. přenesená",J119,0)</f>
        <v>0</v>
      </c>
      <c r="BH119" s="144">
        <f>IF(N119="sníž. přenesená",J119,0)</f>
        <v>0</v>
      </c>
      <c r="BI119" s="144">
        <f>IF(N119="nulová",J119,0)</f>
        <v>0</v>
      </c>
      <c r="BJ119" s="18" t="s">
        <v>90</v>
      </c>
      <c r="BK119" s="144">
        <f>ROUND(I119*H119,2)</f>
        <v>0</v>
      </c>
      <c r="BL119" s="18" t="s">
        <v>309</v>
      </c>
      <c r="BM119" s="143" t="s">
        <v>3344</v>
      </c>
    </row>
    <row r="120" spans="2:65" s="1" customFormat="1" ht="24.2" customHeight="1">
      <c r="B120" s="33"/>
      <c r="C120" s="132" t="s">
        <v>8</v>
      </c>
      <c r="D120" s="132" t="s">
        <v>170</v>
      </c>
      <c r="E120" s="133" t="s">
        <v>3345</v>
      </c>
      <c r="F120" s="134" t="s">
        <v>3343</v>
      </c>
      <c r="G120" s="135" t="s">
        <v>3097</v>
      </c>
      <c r="H120" s="136">
        <v>2</v>
      </c>
      <c r="I120" s="137"/>
      <c r="J120" s="138">
        <f>ROUND(I120*H120,2)</f>
        <v>0</v>
      </c>
      <c r="K120" s="134" t="s">
        <v>19</v>
      </c>
      <c r="L120" s="33"/>
      <c r="M120" s="139" t="s">
        <v>19</v>
      </c>
      <c r="N120" s="140" t="s">
        <v>46</v>
      </c>
      <c r="P120" s="141">
        <f>O120*H120</f>
        <v>0</v>
      </c>
      <c r="Q120" s="141">
        <v>0</v>
      </c>
      <c r="R120" s="141">
        <f>Q120*H120</f>
        <v>0</v>
      </c>
      <c r="S120" s="141">
        <v>0</v>
      </c>
      <c r="T120" s="142">
        <f>S120*H120</f>
        <v>0</v>
      </c>
      <c r="AR120" s="143" t="s">
        <v>309</v>
      </c>
      <c r="AT120" s="143" t="s">
        <v>170</v>
      </c>
      <c r="AU120" s="143" t="s">
        <v>90</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309</v>
      </c>
      <c r="BM120" s="143" t="s">
        <v>3346</v>
      </c>
    </row>
    <row r="121" spans="2:63" s="11" customFormat="1" ht="22.9" customHeight="1">
      <c r="B121" s="120"/>
      <c r="D121" s="121" t="s">
        <v>73</v>
      </c>
      <c r="E121" s="130" t="s">
        <v>3347</v>
      </c>
      <c r="F121" s="130" t="s">
        <v>3348</v>
      </c>
      <c r="I121" s="123"/>
      <c r="J121" s="131">
        <f>BK121</f>
        <v>0</v>
      </c>
      <c r="L121" s="120"/>
      <c r="M121" s="125"/>
      <c r="P121" s="126">
        <f>SUM(P122:P137)</f>
        <v>0</v>
      </c>
      <c r="R121" s="126">
        <f>SUM(R122:R137)</f>
        <v>0.02822</v>
      </c>
      <c r="T121" s="127">
        <f>SUM(T122:T137)</f>
        <v>0</v>
      </c>
      <c r="AR121" s="121" t="s">
        <v>90</v>
      </c>
      <c r="AT121" s="128" t="s">
        <v>73</v>
      </c>
      <c r="AU121" s="128" t="s">
        <v>82</v>
      </c>
      <c r="AY121" s="121" t="s">
        <v>167</v>
      </c>
      <c r="BK121" s="129">
        <f>SUM(BK122:BK137)</f>
        <v>0</v>
      </c>
    </row>
    <row r="122" spans="2:65" s="1" customFormat="1" ht="21.75" customHeight="1">
      <c r="B122" s="33"/>
      <c r="C122" s="132" t="s">
        <v>309</v>
      </c>
      <c r="D122" s="132" t="s">
        <v>170</v>
      </c>
      <c r="E122" s="133" t="s">
        <v>3298</v>
      </c>
      <c r="F122" s="134" t="s">
        <v>3299</v>
      </c>
      <c r="G122" s="135" t="s">
        <v>312</v>
      </c>
      <c r="H122" s="136">
        <v>2</v>
      </c>
      <c r="I122" s="137"/>
      <c r="J122" s="138">
        <f>ROUND(I122*H122,2)</f>
        <v>0</v>
      </c>
      <c r="K122" s="134" t="s">
        <v>174</v>
      </c>
      <c r="L122" s="33"/>
      <c r="M122" s="139" t="s">
        <v>19</v>
      </c>
      <c r="N122" s="140" t="s">
        <v>46</v>
      </c>
      <c r="P122" s="141">
        <f>O122*H122</f>
        <v>0</v>
      </c>
      <c r="Q122" s="141">
        <v>0</v>
      </c>
      <c r="R122" s="141">
        <f>Q122*H122</f>
        <v>0</v>
      </c>
      <c r="S122" s="141">
        <v>0</v>
      </c>
      <c r="T122" s="142">
        <f>S122*H122</f>
        <v>0</v>
      </c>
      <c r="AR122" s="143" t="s">
        <v>309</v>
      </c>
      <c r="AT122" s="143" t="s">
        <v>170</v>
      </c>
      <c r="AU122" s="143" t="s">
        <v>90</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309</v>
      </c>
      <c r="BM122" s="143" t="s">
        <v>3349</v>
      </c>
    </row>
    <row r="123" spans="2:47" s="1" customFormat="1" ht="11.25">
      <c r="B123" s="33"/>
      <c r="D123" s="145" t="s">
        <v>177</v>
      </c>
      <c r="F123" s="146" t="s">
        <v>3301</v>
      </c>
      <c r="I123" s="147"/>
      <c r="L123" s="33"/>
      <c r="M123" s="148"/>
      <c r="T123" s="54"/>
      <c r="AT123" s="18" t="s">
        <v>177</v>
      </c>
      <c r="AU123" s="18" t="s">
        <v>90</v>
      </c>
    </row>
    <row r="124" spans="2:65" s="1" customFormat="1" ht="16.5" customHeight="1">
      <c r="B124" s="33"/>
      <c r="C124" s="180" t="s">
        <v>319</v>
      </c>
      <c r="D124" s="180" t="s">
        <v>587</v>
      </c>
      <c r="E124" s="181" t="s">
        <v>3350</v>
      </c>
      <c r="F124" s="182" t="s">
        <v>3351</v>
      </c>
      <c r="G124" s="183" t="s">
        <v>312</v>
      </c>
      <c r="H124" s="184">
        <v>2</v>
      </c>
      <c r="I124" s="185"/>
      <c r="J124" s="186">
        <f>ROUND(I124*H124,2)</f>
        <v>0</v>
      </c>
      <c r="K124" s="182" t="s">
        <v>174</v>
      </c>
      <c r="L124" s="187"/>
      <c r="M124" s="188" t="s">
        <v>19</v>
      </c>
      <c r="N124" s="189" t="s">
        <v>46</v>
      </c>
      <c r="P124" s="141">
        <f>O124*H124</f>
        <v>0</v>
      </c>
      <c r="Q124" s="141">
        <v>0.002</v>
      </c>
      <c r="R124" s="141">
        <f>Q124*H124</f>
        <v>0.004</v>
      </c>
      <c r="S124" s="141">
        <v>0</v>
      </c>
      <c r="T124" s="142">
        <f>S124*H124</f>
        <v>0</v>
      </c>
      <c r="AR124" s="143" t="s">
        <v>1325</v>
      </c>
      <c r="AT124" s="143" t="s">
        <v>587</v>
      </c>
      <c r="AU124" s="143" t="s">
        <v>90</v>
      </c>
      <c r="AY124" s="18" t="s">
        <v>167</v>
      </c>
      <c r="BE124" s="144">
        <f>IF(N124="základní",J124,0)</f>
        <v>0</v>
      </c>
      <c r="BF124" s="144">
        <f>IF(N124="snížená",J124,0)</f>
        <v>0</v>
      </c>
      <c r="BG124" s="144">
        <f>IF(N124="zákl. přenesená",J124,0)</f>
        <v>0</v>
      </c>
      <c r="BH124" s="144">
        <f>IF(N124="sníž. přenesená",J124,0)</f>
        <v>0</v>
      </c>
      <c r="BI124" s="144">
        <f>IF(N124="nulová",J124,0)</f>
        <v>0</v>
      </c>
      <c r="BJ124" s="18" t="s">
        <v>90</v>
      </c>
      <c r="BK124" s="144">
        <f>ROUND(I124*H124,2)</f>
        <v>0</v>
      </c>
      <c r="BL124" s="18" t="s">
        <v>1325</v>
      </c>
      <c r="BM124" s="143" t="s">
        <v>3352</v>
      </c>
    </row>
    <row r="125" spans="2:65" s="1" customFormat="1" ht="16.5" customHeight="1">
      <c r="B125" s="33"/>
      <c r="C125" s="132" t="s">
        <v>326</v>
      </c>
      <c r="D125" s="132" t="s">
        <v>170</v>
      </c>
      <c r="E125" s="133" t="s">
        <v>3312</v>
      </c>
      <c r="F125" s="134" t="s">
        <v>3313</v>
      </c>
      <c r="G125" s="135" t="s">
        <v>312</v>
      </c>
      <c r="H125" s="136">
        <v>2</v>
      </c>
      <c r="I125" s="137"/>
      <c r="J125" s="138">
        <f>ROUND(I125*H125,2)</f>
        <v>0</v>
      </c>
      <c r="K125" s="134" t="s">
        <v>174</v>
      </c>
      <c r="L125" s="33"/>
      <c r="M125" s="139" t="s">
        <v>19</v>
      </c>
      <c r="N125" s="140" t="s">
        <v>46</v>
      </c>
      <c r="P125" s="141">
        <f>O125*H125</f>
        <v>0</v>
      </c>
      <c r="Q125" s="141">
        <v>0</v>
      </c>
      <c r="R125" s="141">
        <f>Q125*H125</f>
        <v>0</v>
      </c>
      <c r="S125" s="141">
        <v>0</v>
      </c>
      <c r="T125" s="142">
        <f>S125*H125</f>
        <v>0</v>
      </c>
      <c r="AR125" s="143" t="s">
        <v>309</v>
      </c>
      <c r="AT125" s="143" t="s">
        <v>170</v>
      </c>
      <c r="AU125" s="143" t="s">
        <v>90</v>
      </c>
      <c r="AY125" s="18" t="s">
        <v>167</v>
      </c>
      <c r="BE125" s="144">
        <f>IF(N125="základní",J125,0)</f>
        <v>0</v>
      </c>
      <c r="BF125" s="144">
        <f>IF(N125="snížená",J125,0)</f>
        <v>0</v>
      </c>
      <c r="BG125" s="144">
        <f>IF(N125="zákl. přenesená",J125,0)</f>
        <v>0</v>
      </c>
      <c r="BH125" s="144">
        <f>IF(N125="sníž. přenesená",J125,0)</f>
        <v>0</v>
      </c>
      <c r="BI125" s="144">
        <f>IF(N125="nulová",J125,0)</f>
        <v>0</v>
      </c>
      <c r="BJ125" s="18" t="s">
        <v>90</v>
      </c>
      <c r="BK125" s="144">
        <f>ROUND(I125*H125,2)</f>
        <v>0</v>
      </c>
      <c r="BL125" s="18" t="s">
        <v>309</v>
      </c>
      <c r="BM125" s="143" t="s">
        <v>3353</v>
      </c>
    </row>
    <row r="126" spans="2:47" s="1" customFormat="1" ht="11.25">
      <c r="B126" s="33"/>
      <c r="D126" s="145" t="s">
        <v>177</v>
      </c>
      <c r="F126" s="146" t="s">
        <v>3315</v>
      </c>
      <c r="I126" s="147"/>
      <c r="L126" s="33"/>
      <c r="M126" s="148"/>
      <c r="T126" s="54"/>
      <c r="AT126" s="18" t="s">
        <v>177</v>
      </c>
      <c r="AU126" s="18" t="s">
        <v>90</v>
      </c>
    </row>
    <row r="127" spans="2:65" s="1" customFormat="1" ht="16.5" customHeight="1">
      <c r="B127" s="33"/>
      <c r="C127" s="180" t="s">
        <v>335</v>
      </c>
      <c r="D127" s="180" t="s">
        <v>587</v>
      </c>
      <c r="E127" s="181" t="s">
        <v>3354</v>
      </c>
      <c r="F127" s="182" t="s">
        <v>3355</v>
      </c>
      <c r="G127" s="183" t="s">
        <v>312</v>
      </c>
      <c r="H127" s="184">
        <v>2</v>
      </c>
      <c r="I127" s="185"/>
      <c r="J127" s="186">
        <f>ROUND(I127*H127,2)</f>
        <v>0</v>
      </c>
      <c r="K127" s="182" t="s">
        <v>174</v>
      </c>
      <c r="L127" s="187"/>
      <c r="M127" s="188" t="s">
        <v>19</v>
      </c>
      <c r="N127" s="189" t="s">
        <v>46</v>
      </c>
      <c r="P127" s="141">
        <f>O127*H127</f>
        <v>0</v>
      </c>
      <c r="Q127" s="141">
        <v>0.0005</v>
      </c>
      <c r="R127" s="141">
        <f>Q127*H127</f>
        <v>0.001</v>
      </c>
      <c r="S127" s="141">
        <v>0</v>
      </c>
      <c r="T127" s="142">
        <f>S127*H127</f>
        <v>0</v>
      </c>
      <c r="AR127" s="143" t="s">
        <v>437</v>
      </c>
      <c r="AT127" s="143" t="s">
        <v>587</v>
      </c>
      <c r="AU127" s="143" t="s">
        <v>90</v>
      </c>
      <c r="AY127" s="18" t="s">
        <v>167</v>
      </c>
      <c r="BE127" s="144">
        <f>IF(N127="základní",J127,0)</f>
        <v>0</v>
      </c>
      <c r="BF127" s="144">
        <f>IF(N127="snížená",J127,0)</f>
        <v>0</v>
      </c>
      <c r="BG127" s="144">
        <f>IF(N127="zákl. přenesená",J127,0)</f>
        <v>0</v>
      </c>
      <c r="BH127" s="144">
        <f>IF(N127="sníž. přenesená",J127,0)</f>
        <v>0</v>
      </c>
      <c r="BI127" s="144">
        <f>IF(N127="nulová",J127,0)</f>
        <v>0</v>
      </c>
      <c r="BJ127" s="18" t="s">
        <v>90</v>
      </c>
      <c r="BK127" s="144">
        <f>ROUND(I127*H127,2)</f>
        <v>0</v>
      </c>
      <c r="BL127" s="18" t="s">
        <v>309</v>
      </c>
      <c r="BM127" s="143" t="s">
        <v>3356</v>
      </c>
    </row>
    <row r="128" spans="2:65" s="1" customFormat="1" ht="24.2" customHeight="1">
      <c r="B128" s="33"/>
      <c r="C128" s="132" t="s">
        <v>342</v>
      </c>
      <c r="D128" s="132" t="s">
        <v>170</v>
      </c>
      <c r="E128" s="133" t="s">
        <v>3319</v>
      </c>
      <c r="F128" s="134" t="s">
        <v>3320</v>
      </c>
      <c r="G128" s="135" t="s">
        <v>312</v>
      </c>
      <c r="H128" s="136">
        <v>2</v>
      </c>
      <c r="I128" s="137"/>
      <c r="J128" s="138">
        <f>ROUND(I128*H128,2)</f>
        <v>0</v>
      </c>
      <c r="K128" s="134" t="s">
        <v>174</v>
      </c>
      <c r="L128" s="33"/>
      <c r="M128" s="139" t="s">
        <v>19</v>
      </c>
      <c r="N128" s="140" t="s">
        <v>46</v>
      </c>
      <c r="P128" s="141">
        <f>O128*H128</f>
        <v>0</v>
      </c>
      <c r="Q128" s="141">
        <v>0</v>
      </c>
      <c r="R128" s="141">
        <f>Q128*H128</f>
        <v>0</v>
      </c>
      <c r="S128" s="141">
        <v>0</v>
      </c>
      <c r="T128" s="142">
        <f>S128*H128</f>
        <v>0</v>
      </c>
      <c r="AR128" s="143" t="s">
        <v>309</v>
      </c>
      <c r="AT128" s="143" t="s">
        <v>170</v>
      </c>
      <c r="AU128" s="143" t="s">
        <v>90</v>
      </c>
      <c r="AY128" s="18" t="s">
        <v>167</v>
      </c>
      <c r="BE128" s="144">
        <f>IF(N128="základní",J128,0)</f>
        <v>0</v>
      </c>
      <c r="BF128" s="144">
        <f>IF(N128="snížená",J128,0)</f>
        <v>0</v>
      </c>
      <c r="BG128" s="144">
        <f>IF(N128="zákl. přenesená",J128,0)</f>
        <v>0</v>
      </c>
      <c r="BH128" s="144">
        <f>IF(N128="sníž. přenesená",J128,0)</f>
        <v>0</v>
      </c>
      <c r="BI128" s="144">
        <f>IF(N128="nulová",J128,0)</f>
        <v>0</v>
      </c>
      <c r="BJ128" s="18" t="s">
        <v>90</v>
      </c>
      <c r="BK128" s="144">
        <f>ROUND(I128*H128,2)</f>
        <v>0</v>
      </c>
      <c r="BL128" s="18" t="s">
        <v>309</v>
      </c>
      <c r="BM128" s="143" t="s">
        <v>3357</v>
      </c>
    </row>
    <row r="129" spans="2:47" s="1" customFormat="1" ht="11.25">
      <c r="B129" s="33"/>
      <c r="D129" s="145" t="s">
        <v>177</v>
      </c>
      <c r="F129" s="146" t="s">
        <v>3322</v>
      </c>
      <c r="I129" s="147"/>
      <c r="L129" s="33"/>
      <c r="M129" s="148"/>
      <c r="T129" s="54"/>
      <c r="AT129" s="18" t="s">
        <v>177</v>
      </c>
      <c r="AU129" s="18" t="s">
        <v>90</v>
      </c>
    </row>
    <row r="130" spans="2:65" s="1" customFormat="1" ht="16.5" customHeight="1">
      <c r="B130" s="33"/>
      <c r="C130" s="180" t="s">
        <v>7</v>
      </c>
      <c r="D130" s="180" t="s">
        <v>587</v>
      </c>
      <c r="E130" s="181" t="s">
        <v>3358</v>
      </c>
      <c r="F130" s="182" t="s">
        <v>3359</v>
      </c>
      <c r="G130" s="183" t="s">
        <v>312</v>
      </c>
      <c r="H130" s="184">
        <v>2</v>
      </c>
      <c r="I130" s="185"/>
      <c r="J130" s="186">
        <f>ROUND(I130*H130,2)</f>
        <v>0</v>
      </c>
      <c r="K130" s="182" t="s">
        <v>174</v>
      </c>
      <c r="L130" s="187"/>
      <c r="M130" s="188" t="s">
        <v>19</v>
      </c>
      <c r="N130" s="189" t="s">
        <v>46</v>
      </c>
      <c r="P130" s="141">
        <f>O130*H130</f>
        <v>0</v>
      </c>
      <c r="Q130" s="141">
        <v>0.0007</v>
      </c>
      <c r="R130" s="141">
        <f>Q130*H130</f>
        <v>0.0014</v>
      </c>
      <c r="S130" s="141">
        <v>0</v>
      </c>
      <c r="T130" s="142">
        <f>S130*H130</f>
        <v>0</v>
      </c>
      <c r="AR130" s="143" t="s">
        <v>437</v>
      </c>
      <c r="AT130" s="143" t="s">
        <v>587</v>
      </c>
      <c r="AU130" s="143" t="s">
        <v>90</v>
      </c>
      <c r="AY130" s="18" t="s">
        <v>167</v>
      </c>
      <c r="BE130" s="144">
        <f>IF(N130="základní",J130,0)</f>
        <v>0</v>
      </c>
      <c r="BF130" s="144">
        <f>IF(N130="snížená",J130,0)</f>
        <v>0</v>
      </c>
      <c r="BG130" s="144">
        <f>IF(N130="zákl. přenesená",J130,0)</f>
        <v>0</v>
      </c>
      <c r="BH130" s="144">
        <f>IF(N130="sníž. přenesená",J130,0)</f>
        <v>0</v>
      </c>
      <c r="BI130" s="144">
        <f>IF(N130="nulová",J130,0)</f>
        <v>0</v>
      </c>
      <c r="BJ130" s="18" t="s">
        <v>90</v>
      </c>
      <c r="BK130" s="144">
        <f>ROUND(I130*H130,2)</f>
        <v>0</v>
      </c>
      <c r="BL130" s="18" t="s">
        <v>309</v>
      </c>
      <c r="BM130" s="143" t="s">
        <v>3360</v>
      </c>
    </row>
    <row r="131" spans="2:47" s="1" customFormat="1" ht="58.5">
      <c r="B131" s="33"/>
      <c r="D131" s="150" t="s">
        <v>1678</v>
      </c>
      <c r="F131" s="191" t="s">
        <v>3326</v>
      </c>
      <c r="I131" s="147"/>
      <c r="L131" s="33"/>
      <c r="M131" s="148"/>
      <c r="T131" s="54"/>
      <c r="AT131" s="18" t="s">
        <v>1678</v>
      </c>
      <c r="AU131" s="18" t="s">
        <v>90</v>
      </c>
    </row>
    <row r="132" spans="2:65" s="1" customFormat="1" ht="24.2" customHeight="1">
      <c r="B132" s="33"/>
      <c r="C132" s="132" t="s">
        <v>355</v>
      </c>
      <c r="D132" s="132" t="s">
        <v>170</v>
      </c>
      <c r="E132" s="133" t="s">
        <v>3327</v>
      </c>
      <c r="F132" s="134" t="s">
        <v>3328</v>
      </c>
      <c r="G132" s="135" t="s">
        <v>368</v>
      </c>
      <c r="H132" s="136">
        <v>5</v>
      </c>
      <c r="I132" s="137"/>
      <c r="J132" s="138">
        <f>ROUND(I132*H132,2)</f>
        <v>0</v>
      </c>
      <c r="K132" s="134" t="s">
        <v>174</v>
      </c>
      <c r="L132" s="33"/>
      <c r="M132" s="139" t="s">
        <v>19</v>
      </c>
      <c r="N132" s="140" t="s">
        <v>46</v>
      </c>
      <c r="P132" s="141">
        <f>O132*H132</f>
        <v>0</v>
      </c>
      <c r="Q132" s="141">
        <v>0.00344</v>
      </c>
      <c r="R132" s="141">
        <f>Q132*H132</f>
        <v>0.0172</v>
      </c>
      <c r="S132" s="141">
        <v>0</v>
      </c>
      <c r="T132" s="142">
        <f>S132*H132</f>
        <v>0</v>
      </c>
      <c r="AR132" s="143" t="s">
        <v>309</v>
      </c>
      <c r="AT132" s="143" t="s">
        <v>170</v>
      </c>
      <c r="AU132" s="143" t="s">
        <v>90</v>
      </c>
      <c r="AY132" s="18" t="s">
        <v>167</v>
      </c>
      <c r="BE132" s="144">
        <f>IF(N132="základní",J132,0)</f>
        <v>0</v>
      </c>
      <c r="BF132" s="144">
        <f>IF(N132="snížená",J132,0)</f>
        <v>0</v>
      </c>
      <c r="BG132" s="144">
        <f>IF(N132="zákl. přenesená",J132,0)</f>
        <v>0</v>
      </c>
      <c r="BH132" s="144">
        <f>IF(N132="sníž. přenesená",J132,0)</f>
        <v>0</v>
      </c>
      <c r="BI132" s="144">
        <f>IF(N132="nulová",J132,0)</f>
        <v>0</v>
      </c>
      <c r="BJ132" s="18" t="s">
        <v>90</v>
      </c>
      <c r="BK132" s="144">
        <f>ROUND(I132*H132,2)</f>
        <v>0</v>
      </c>
      <c r="BL132" s="18" t="s">
        <v>309</v>
      </c>
      <c r="BM132" s="143" t="s">
        <v>3361</v>
      </c>
    </row>
    <row r="133" spans="2:47" s="1" customFormat="1" ht="11.25">
      <c r="B133" s="33"/>
      <c r="D133" s="145" t="s">
        <v>177</v>
      </c>
      <c r="F133" s="146" t="s">
        <v>3330</v>
      </c>
      <c r="I133" s="147"/>
      <c r="L133" s="33"/>
      <c r="M133" s="148"/>
      <c r="T133" s="54"/>
      <c r="AT133" s="18" t="s">
        <v>177</v>
      </c>
      <c r="AU133" s="18" t="s">
        <v>90</v>
      </c>
    </row>
    <row r="134" spans="2:65" s="1" customFormat="1" ht="24.2" customHeight="1">
      <c r="B134" s="33"/>
      <c r="C134" s="132" t="s">
        <v>365</v>
      </c>
      <c r="D134" s="132" t="s">
        <v>170</v>
      </c>
      <c r="E134" s="133" t="s">
        <v>3334</v>
      </c>
      <c r="F134" s="134" t="s">
        <v>3335</v>
      </c>
      <c r="G134" s="135" t="s">
        <v>173</v>
      </c>
      <c r="H134" s="136">
        <v>2</v>
      </c>
      <c r="I134" s="137"/>
      <c r="J134" s="138">
        <f>ROUND(I134*H134,2)</f>
        <v>0</v>
      </c>
      <c r="K134" s="134" t="s">
        <v>174</v>
      </c>
      <c r="L134" s="33"/>
      <c r="M134" s="139" t="s">
        <v>19</v>
      </c>
      <c r="N134" s="140" t="s">
        <v>46</v>
      </c>
      <c r="P134" s="141">
        <f>O134*H134</f>
        <v>0</v>
      </c>
      <c r="Q134" s="141">
        <v>0.00036</v>
      </c>
      <c r="R134" s="141">
        <f>Q134*H134</f>
        <v>0.00072</v>
      </c>
      <c r="S134" s="141">
        <v>0</v>
      </c>
      <c r="T134" s="142">
        <f>S134*H134</f>
        <v>0</v>
      </c>
      <c r="AR134" s="143" t="s">
        <v>309</v>
      </c>
      <c r="AT134" s="143" t="s">
        <v>170</v>
      </c>
      <c r="AU134" s="143" t="s">
        <v>90</v>
      </c>
      <c r="AY134" s="18" t="s">
        <v>167</v>
      </c>
      <c r="BE134" s="144">
        <f>IF(N134="základní",J134,0)</f>
        <v>0</v>
      </c>
      <c r="BF134" s="144">
        <f>IF(N134="snížená",J134,0)</f>
        <v>0</v>
      </c>
      <c r="BG134" s="144">
        <f>IF(N134="zákl. přenesená",J134,0)</f>
        <v>0</v>
      </c>
      <c r="BH134" s="144">
        <f>IF(N134="sníž. přenesená",J134,0)</f>
        <v>0</v>
      </c>
      <c r="BI134" s="144">
        <f>IF(N134="nulová",J134,0)</f>
        <v>0</v>
      </c>
      <c r="BJ134" s="18" t="s">
        <v>90</v>
      </c>
      <c r="BK134" s="144">
        <f>ROUND(I134*H134,2)</f>
        <v>0</v>
      </c>
      <c r="BL134" s="18" t="s">
        <v>309</v>
      </c>
      <c r="BM134" s="143" t="s">
        <v>3362</v>
      </c>
    </row>
    <row r="135" spans="2:47" s="1" customFormat="1" ht="11.25">
      <c r="B135" s="33"/>
      <c r="D135" s="145" t="s">
        <v>177</v>
      </c>
      <c r="F135" s="146" t="s">
        <v>3337</v>
      </c>
      <c r="I135" s="147"/>
      <c r="L135" s="33"/>
      <c r="M135" s="148"/>
      <c r="T135" s="54"/>
      <c r="AT135" s="18" t="s">
        <v>177</v>
      </c>
      <c r="AU135" s="18" t="s">
        <v>90</v>
      </c>
    </row>
    <row r="136" spans="2:65" s="1" customFormat="1" ht="16.5" customHeight="1">
      <c r="B136" s="33"/>
      <c r="C136" s="180" t="s">
        <v>379</v>
      </c>
      <c r="D136" s="180" t="s">
        <v>587</v>
      </c>
      <c r="E136" s="181" t="s">
        <v>3338</v>
      </c>
      <c r="F136" s="182" t="s">
        <v>3339</v>
      </c>
      <c r="G136" s="183" t="s">
        <v>173</v>
      </c>
      <c r="H136" s="184">
        <v>2</v>
      </c>
      <c r="I136" s="185"/>
      <c r="J136" s="186">
        <f>ROUND(I136*H136,2)</f>
        <v>0</v>
      </c>
      <c r="K136" s="182" t="s">
        <v>174</v>
      </c>
      <c r="L136" s="187"/>
      <c r="M136" s="188" t="s">
        <v>19</v>
      </c>
      <c r="N136" s="189" t="s">
        <v>46</v>
      </c>
      <c r="P136" s="141">
        <f>O136*H136</f>
        <v>0</v>
      </c>
      <c r="Q136" s="141">
        <v>0.00195</v>
      </c>
      <c r="R136" s="141">
        <f>Q136*H136</f>
        <v>0.0039</v>
      </c>
      <c r="S136" s="141">
        <v>0</v>
      </c>
      <c r="T136" s="142">
        <f>S136*H136</f>
        <v>0</v>
      </c>
      <c r="AR136" s="143" t="s">
        <v>437</v>
      </c>
      <c r="AT136" s="143" t="s">
        <v>587</v>
      </c>
      <c r="AU136" s="143" t="s">
        <v>90</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309</v>
      </c>
      <c r="BM136" s="143" t="s">
        <v>3363</v>
      </c>
    </row>
    <row r="137" spans="2:65" s="1" customFormat="1" ht="24.2" customHeight="1">
      <c r="B137" s="33"/>
      <c r="C137" s="132" t="s">
        <v>386</v>
      </c>
      <c r="D137" s="132" t="s">
        <v>170</v>
      </c>
      <c r="E137" s="133" t="s">
        <v>3364</v>
      </c>
      <c r="F137" s="134" t="s">
        <v>3343</v>
      </c>
      <c r="G137" s="135" t="s">
        <v>3097</v>
      </c>
      <c r="H137" s="136">
        <v>2</v>
      </c>
      <c r="I137" s="137"/>
      <c r="J137" s="138">
        <f>ROUND(I137*H137,2)</f>
        <v>0</v>
      </c>
      <c r="K137" s="134" t="s">
        <v>19</v>
      </c>
      <c r="L137" s="33"/>
      <c r="M137" s="139" t="s">
        <v>19</v>
      </c>
      <c r="N137" s="140" t="s">
        <v>46</v>
      </c>
      <c r="P137" s="141">
        <f>O137*H137</f>
        <v>0</v>
      </c>
      <c r="Q137" s="141">
        <v>0</v>
      </c>
      <c r="R137" s="141">
        <f>Q137*H137</f>
        <v>0</v>
      </c>
      <c r="S137" s="141">
        <v>0</v>
      </c>
      <c r="T137" s="142">
        <f>S137*H137</f>
        <v>0</v>
      </c>
      <c r="AR137" s="143" t="s">
        <v>309</v>
      </c>
      <c r="AT137" s="143" t="s">
        <v>170</v>
      </c>
      <c r="AU137" s="143" t="s">
        <v>90</v>
      </c>
      <c r="AY137" s="18" t="s">
        <v>167</v>
      </c>
      <c r="BE137" s="144">
        <f>IF(N137="základní",J137,0)</f>
        <v>0</v>
      </c>
      <c r="BF137" s="144">
        <f>IF(N137="snížená",J137,0)</f>
        <v>0</v>
      </c>
      <c r="BG137" s="144">
        <f>IF(N137="zákl. přenesená",J137,0)</f>
        <v>0</v>
      </c>
      <c r="BH137" s="144">
        <f>IF(N137="sníž. přenesená",J137,0)</f>
        <v>0</v>
      </c>
      <c r="BI137" s="144">
        <f>IF(N137="nulová",J137,0)</f>
        <v>0</v>
      </c>
      <c r="BJ137" s="18" t="s">
        <v>90</v>
      </c>
      <c r="BK137" s="144">
        <f>ROUND(I137*H137,2)</f>
        <v>0</v>
      </c>
      <c r="BL137" s="18" t="s">
        <v>309</v>
      </c>
      <c r="BM137" s="143" t="s">
        <v>3365</v>
      </c>
    </row>
    <row r="138" spans="2:63" s="11" customFormat="1" ht="22.9" customHeight="1">
      <c r="B138" s="120"/>
      <c r="D138" s="121" t="s">
        <v>73</v>
      </c>
      <c r="E138" s="130" t="s">
        <v>3258</v>
      </c>
      <c r="F138" s="130" t="s">
        <v>1895</v>
      </c>
      <c r="I138" s="123"/>
      <c r="J138" s="131">
        <f>BK138</f>
        <v>0</v>
      </c>
      <c r="L138" s="120"/>
      <c r="M138" s="125"/>
      <c r="P138" s="126">
        <f>SUM(P139:P150)</f>
        <v>0</v>
      </c>
      <c r="R138" s="126">
        <f>SUM(R139:R150)</f>
        <v>0</v>
      </c>
      <c r="T138" s="127">
        <f>SUM(T139:T150)</f>
        <v>0</v>
      </c>
      <c r="AR138" s="121" t="s">
        <v>175</v>
      </c>
      <c r="AT138" s="128" t="s">
        <v>73</v>
      </c>
      <c r="AU138" s="128" t="s">
        <v>82</v>
      </c>
      <c r="AY138" s="121" t="s">
        <v>167</v>
      </c>
      <c r="BK138" s="129">
        <f>SUM(BK139:BK150)</f>
        <v>0</v>
      </c>
    </row>
    <row r="139" spans="2:65" s="1" customFormat="1" ht="24.2" customHeight="1">
      <c r="B139" s="33"/>
      <c r="C139" s="132" t="s">
        <v>392</v>
      </c>
      <c r="D139" s="132" t="s">
        <v>170</v>
      </c>
      <c r="E139" s="133" t="s">
        <v>3366</v>
      </c>
      <c r="F139" s="134" t="s">
        <v>3367</v>
      </c>
      <c r="G139" s="135" t="s">
        <v>830</v>
      </c>
      <c r="H139" s="190"/>
      <c r="I139" s="137"/>
      <c r="J139" s="138">
        <f>ROUND(I139*H139,2)</f>
        <v>0</v>
      </c>
      <c r="K139" s="134" t="s">
        <v>174</v>
      </c>
      <c r="L139" s="33"/>
      <c r="M139" s="139" t="s">
        <v>19</v>
      </c>
      <c r="N139" s="140" t="s">
        <v>46</v>
      </c>
      <c r="P139" s="141">
        <f>O139*H139</f>
        <v>0</v>
      </c>
      <c r="Q139" s="141">
        <v>0</v>
      </c>
      <c r="R139" s="141">
        <f>Q139*H139</f>
        <v>0</v>
      </c>
      <c r="S139" s="141">
        <v>0</v>
      </c>
      <c r="T139" s="142">
        <f>S139*H139</f>
        <v>0</v>
      </c>
      <c r="AR139" s="143" t="s">
        <v>309</v>
      </c>
      <c r="AT139" s="143" t="s">
        <v>170</v>
      </c>
      <c r="AU139" s="143" t="s">
        <v>90</v>
      </c>
      <c r="AY139" s="18" t="s">
        <v>167</v>
      </c>
      <c r="BE139" s="144">
        <f>IF(N139="základní",J139,0)</f>
        <v>0</v>
      </c>
      <c r="BF139" s="144">
        <f>IF(N139="snížená",J139,0)</f>
        <v>0</v>
      </c>
      <c r="BG139" s="144">
        <f>IF(N139="zákl. přenesená",J139,0)</f>
        <v>0</v>
      </c>
      <c r="BH139" s="144">
        <f>IF(N139="sníž. přenesená",J139,0)</f>
        <v>0</v>
      </c>
      <c r="BI139" s="144">
        <f>IF(N139="nulová",J139,0)</f>
        <v>0</v>
      </c>
      <c r="BJ139" s="18" t="s">
        <v>90</v>
      </c>
      <c r="BK139" s="144">
        <f>ROUND(I139*H139,2)</f>
        <v>0</v>
      </c>
      <c r="BL139" s="18" t="s">
        <v>309</v>
      </c>
      <c r="BM139" s="143" t="s">
        <v>3368</v>
      </c>
    </row>
    <row r="140" spans="2:47" s="1" customFormat="1" ht="11.25">
      <c r="B140" s="33"/>
      <c r="D140" s="145" t="s">
        <v>177</v>
      </c>
      <c r="F140" s="146" t="s">
        <v>3369</v>
      </c>
      <c r="I140" s="147"/>
      <c r="L140" s="33"/>
      <c r="M140" s="148"/>
      <c r="T140" s="54"/>
      <c r="AT140" s="18" t="s">
        <v>177</v>
      </c>
      <c r="AU140" s="18" t="s">
        <v>90</v>
      </c>
    </row>
    <row r="141" spans="2:65" s="1" customFormat="1" ht="16.5" customHeight="1">
      <c r="B141" s="33"/>
      <c r="C141" s="132" t="s">
        <v>397</v>
      </c>
      <c r="D141" s="132" t="s">
        <v>170</v>
      </c>
      <c r="E141" s="133" t="s">
        <v>3370</v>
      </c>
      <c r="F141" s="134" t="s">
        <v>3109</v>
      </c>
      <c r="G141" s="135" t="s">
        <v>830</v>
      </c>
      <c r="H141" s="190"/>
      <c r="I141" s="137"/>
      <c r="J141" s="138">
        <f aca="true" t="shared" si="0" ref="J141:J147">ROUND(I141*H141,2)</f>
        <v>0</v>
      </c>
      <c r="K141" s="134" t="s">
        <v>19</v>
      </c>
      <c r="L141" s="33"/>
      <c r="M141" s="139" t="s">
        <v>19</v>
      </c>
      <c r="N141" s="140" t="s">
        <v>46</v>
      </c>
      <c r="P141" s="141">
        <f aca="true" t="shared" si="1" ref="P141:P147">O141*H141</f>
        <v>0</v>
      </c>
      <c r="Q141" s="141">
        <v>0</v>
      </c>
      <c r="R141" s="141">
        <f aca="true" t="shared" si="2" ref="R141:R147">Q141*H141</f>
        <v>0</v>
      </c>
      <c r="S141" s="141">
        <v>0</v>
      </c>
      <c r="T141" s="142">
        <f aca="true" t="shared" si="3" ref="T141:T147">S141*H141</f>
        <v>0</v>
      </c>
      <c r="AR141" s="143" t="s">
        <v>309</v>
      </c>
      <c r="AT141" s="143" t="s">
        <v>170</v>
      </c>
      <c r="AU141" s="143" t="s">
        <v>90</v>
      </c>
      <c r="AY141" s="18" t="s">
        <v>167</v>
      </c>
      <c r="BE141" s="144">
        <f aca="true" t="shared" si="4" ref="BE141:BE147">IF(N141="základní",J141,0)</f>
        <v>0</v>
      </c>
      <c r="BF141" s="144">
        <f aca="true" t="shared" si="5" ref="BF141:BF147">IF(N141="snížená",J141,0)</f>
        <v>0</v>
      </c>
      <c r="BG141" s="144">
        <f aca="true" t="shared" si="6" ref="BG141:BG147">IF(N141="zákl. přenesená",J141,0)</f>
        <v>0</v>
      </c>
      <c r="BH141" s="144">
        <f aca="true" t="shared" si="7" ref="BH141:BH147">IF(N141="sníž. přenesená",J141,0)</f>
        <v>0</v>
      </c>
      <c r="BI141" s="144">
        <f aca="true" t="shared" si="8" ref="BI141:BI147">IF(N141="nulová",J141,0)</f>
        <v>0</v>
      </c>
      <c r="BJ141" s="18" t="s">
        <v>90</v>
      </c>
      <c r="BK141" s="144">
        <f aca="true" t="shared" si="9" ref="BK141:BK147">ROUND(I141*H141,2)</f>
        <v>0</v>
      </c>
      <c r="BL141" s="18" t="s">
        <v>309</v>
      </c>
      <c r="BM141" s="143" t="s">
        <v>3371</v>
      </c>
    </row>
    <row r="142" spans="2:65" s="1" customFormat="1" ht="16.5" customHeight="1">
      <c r="B142" s="33"/>
      <c r="C142" s="132" t="s">
        <v>403</v>
      </c>
      <c r="D142" s="132" t="s">
        <v>170</v>
      </c>
      <c r="E142" s="133" t="s">
        <v>3372</v>
      </c>
      <c r="F142" s="134" t="s">
        <v>3112</v>
      </c>
      <c r="G142" s="135" t="s">
        <v>830</v>
      </c>
      <c r="H142" s="190"/>
      <c r="I142" s="137"/>
      <c r="J142" s="138">
        <f t="shared" si="0"/>
        <v>0</v>
      </c>
      <c r="K142" s="134" t="s">
        <v>19</v>
      </c>
      <c r="L142" s="33"/>
      <c r="M142" s="139" t="s">
        <v>19</v>
      </c>
      <c r="N142" s="140" t="s">
        <v>46</v>
      </c>
      <c r="P142" s="141">
        <f t="shared" si="1"/>
        <v>0</v>
      </c>
      <c r="Q142" s="141">
        <v>0</v>
      </c>
      <c r="R142" s="141">
        <f t="shared" si="2"/>
        <v>0</v>
      </c>
      <c r="S142" s="141">
        <v>0</v>
      </c>
      <c r="T142" s="142">
        <f t="shared" si="3"/>
        <v>0</v>
      </c>
      <c r="AR142" s="143" t="s">
        <v>309</v>
      </c>
      <c r="AT142" s="143" t="s">
        <v>170</v>
      </c>
      <c r="AU142" s="143" t="s">
        <v>90</v>
      </c>
      <c r="AY142" s="18" t="s">
        <v>167</v>
      </c>
      <c r="BE142" s="144">
        <f t="shared" si="4"/>
        <v>0</v>
      </c>
      <c r="BF142" s="144">
        <f t="shared" si="5"/>
        <v>0</v>
      </c>
      <c r="BG142" s="144">
        <f t="shared" si="6"/>
        <v>0</v>
      </c>
      <c r="BH142" s="144">
        <f t="shared" si="7"/>
        <v>0</v>
      </c>
      <c r="BI142" s="144">
        <f t="shared" si="8"/>
        <v>0</v>
      </c>
      <c r="BJ142" s="18" t="s">
        <v>90</v>
      </c>
      <c r="BK142" s="144">
        <f t="shared" si="9"/>
        <v>0</v>
      </c>
      <c r="BL142" s="18" t="s">
        <v>309</v>
      </c>
      <c r="BM142" s="143" t="s">
        <v>3373</v>
      </c>
    </row>
    <row r="143" spans="2:65" s="1" customFormat="1" ht="16.5" customHeight="1">
      <c r="B143" s="33"/>
      <c r="C143" s="132" t="s">
        <v>410</v>
      </c>
      <c r="D143" s="132" t="s">
        <v>170</v>
      </c>
      <c r="E143" s="133" t="s">
        <v>3374</v>
      </c>
      <c r="F143" s="134" t="s">
        <v>3115</v>
      </c>
      <c r="G143" s="135" t="s">
        <v>830</v>
      </c>
      <c r="H143" s="190"/>
      <c r="I143" s="137"/>
      <c r="J143" s="138">
        <f t="shared" si="0"/>
        <v>0</v>
      </c>
      <c r="K143" s="134" t="s">
        <v>19</v>
      </c>
      <c r="L143" s="33"/>
      <c r="M143" s="139" t="s">
        <v>19</v>
      </c>
      <c r="N143" s="140" t="s">
        <v>46</v>
      </c>
      <c r="P143" s="141">
        <f t="shared" si="1"/>
        <v>0</v>
      </c>
      <c r="Q143" s="141">
        <v>0</v>
      </c>
      <c r="R143" s="141">
        <f t="shared" si="2"/>
        <v>0</v>
      </c>
      <c r="S143" s="141">
        <v>0</v>
      </c>
      <c r="T143" s="142">
        <f t="shared" si="3"/>
        <v>0</v>
      </c>
      <c r="AR143" s="143" t="s">
        <v>3375</v>
      </c>
      <c r="AT143" s="143" t="s">
        <v>170</v>
      </c>
      <c r="AU143" s="143" t="s">
        <v>90</v>
      </c>
      <c r="AY143" s="18" t="s">
        <v>167</v>
      </c>
      <c r="BE143" s="144">
        <f t="shared" si="4"/>
        <v>0</v>
      </c>
      <c r="BF143" s="144">
        <f t="shared" si="5"/>
        <v>0</v>
      </c>
      <c r="BG143" s="144">
        <f t="shared" si="6"/>
        <v>0</v>
      </c>
      <c r="BH143" s="144">
        <f t="shared" si="7"/>
        <v>0</v>
      </c>
      <c r="BI143" s="144">
        <f t="shared" si="8"/>
        <v>0</v>
      </c>
      <c r="BJ143" s="18" t="s">
        <v>90</v>
      </c>
      <c r="BK143" s="144">
        <f t="shared" si="9"/>
        <v>0</v>
      </c>
      <c r="BL143" s="18" t="s">
        <v>3375</v>
      </c>
      <c r="BM143" s="143" t="s">
        <v>3376</v>
      </c>
    </row>
    <row r="144" spans="2:65" s="1" customFormat="1" ht="16.5" customHeight="1">
      <c r="B144" s="33"/>
      <c r="C144" s="132" t="s">
        <v>416</v>
      </c>
      <c r="D144" s="132" t="s">
        <v>170</v>
      </c>
      <c r="E144" s="133" t="s">
        <v>3377</v>
      </c>
      <c r="F144" s="134" t="s">
        <v>3378</v>
      </c>
      <c r="G144" s="135" t="s">
        <v>3097</v>
      </c>
      <c r="H144" s="136">
        <v>1</v>
      </c>
      <c r="I144" s="137"/>
      <c r="J144" s="138">
        <f t="shared" si="0"/>
        <v>0</v>
      </c>
      <c r="K144" s="134" t="s">
        <v>19</v>
      </c>
      <c r="L144" s="33"/>
      <c r="M144" s="139" t="s">
        <v>19</v>
      </c>
      <c r="N144" s="140" t="s">
        <v>46</v>
      </c>
      <c r="P144" s="141">
        <f t="shared" si="1"/>
        <v>0</v>
      </c>
      <c r="Q144" s="141">
        <v>0</v>
      </c>
      <c r="R144" s="141">
        <f t="shared" si="2"/>
        <v>0</v>
      </c>
      <c r="S144" s="141">
        <v>0</v>
      </c>
      <c r="T144" s="142">
        <f t="shared" si="3"/>
        <v>0</v>
      </c>
      <c r="AR144" s="143" t="s">
        <v>3375</v>
      </c>
      <c r="AT144" s="143" t="s">
        <v>170</v>
      </c>
      <c r="AU144" s="143" t="s">
        <v>90</v>
      </c>
      <c r="AY144" s="18" t="s">
        <v>167</v>
      </c>
      <c r="BE144" s="144">
        <f t="shared" si="4"/>
        <v>0</v>
      </c>
      <c r="BF144" s="144">
        <f t="shared" si="5"/>
        <v>0</v>
      </c>
      <c r="BG144" s="144">
        <f t="shared" si="6"/>
        <v>0</v>
      </c>
      <c r="BH144" s="144">
        <f t="shared" si="7"/>
        <v>0</v>
      </c>
      <c r="BI144" s="144">
        <f t="shared" si="8"/>
        <v>0</v>
      </c>
      <c r="BJ144" s="18" t="s">
        <v>90</v>
      </c>
      <c r="BK144" s="144">
        <f t="shared" si="9"/>
        <v>0</v>
      </c>
      <c r="BL144" s="18" t="s">
        <v>3375</v>
      </c>
      <c r="BM144" s="143" t="s">
        <v>3379</v>
      </c>
    </row>
    <row r="145" spans="2:65" s="1" customFormat="1" ht="16.5" customHeight="1">
      <c r="B145" s="33"/>
      <c r="C145" s="132" t="s">
        <v>428</v>
      </c>
      <c r="D145" s="132" t="s">
        <v>170</v>
      </c>
      <c r="E145" s="133" t="s">
        <v>3380</v>
      </c>
      <c r="F145" s="134" t="s">
        <v>3381</v>
      </c>
      <c r="G145" s="135" t="s">
        <v>3264</v>
      </c>
      <c r="H145" s="136">
        <v>1</v>
      </c>
      <c r="I145" s="137"/>
      <c r="J145" s="138">
        <f t="shared" si="0"/>
        <v>0</v>
      </c>
      <c r="K145" s="134" t="s">
        <v>19</v>
      </c>
      <c r="L145" s="33"/>
      <c r="M145" s="139" t="s">
        <v>19</v>
      </c>
      <c r="N145" s="140" t="s">
        <v>46</v>
      </c>
      <c r="P145" s="141">
        <f t="shared" si="1"/>
        <v>0</v>
      </c>
      <c r="Q145" s="141">
        <v>0</v>
      </c>
      <c r="R145" s="141">
        <f t="shared" si="2"/>
        <v>0</v>
      </c>
      <c r="S145" s="141">
        <v>0</v>
      </c>
      <c r="T145" s="142">
        <f t="shared" si="3"/>
        <v>0</v>
      </c>
      <c r="AR145" s="143" t="s">
        <v>3375</v>
      </c>
      <c r="AT145" s="143" t="s">
        <v>170</v>
      </c>
      <c r="AU145" s="143" t="s">
        <v>90</v>
      </c>
      <c r="AY145" s="18" t="s">
        <v>167</v>
      </c>
      <c r="BE145" s="144">
        <f t="shared" si="4"/>
        <v>0</v>
      </c>
      <c r="BF145" s="144">
        <f t="shared" si="5"/>
        <v>0</v>
      </c>
      <c r="BG145" s="144">
        <f t="shared" si="6"/>
        <v>0</v>
      </c>
      <c r="BH145" s="144">
        <f t="shared" si="7"/>
        <v>0</v>
      </c>
      <c r="BI145" s="144">
        <f t="shared" si="8"/>
        <v>0</v>
      </c>
      <c r="BJ145" s="18" t="s">
        <v>90</v>
      </c>
      <c r="BK145" s="144">
        <f t="shared" si="9"/>
        <v>0</v>
      </c>
      <c r="BL145" s="18" t="s">
        <v>3375</v>
      </c>
      <c r="BM145" s="143" t="s">
        <v>3382</v>
      </c>
    </row>
    <row r="146" spans="2:65" s="1" customFormat="1" ht="16.5" customHeight="1">
      <c r="B146" s="33"/>
      <c r="C146" s="132" t="s">
        <v>437</v>
      </c>
      <c r="D146" s="132" t="s">
        <v>170</v>
      </c>
      <c r="E146" s="133" t="s">
        <v>3383</v>
      </c>
      <c r="F146" s="134" t="s">
        <v>3384</v>
      </c>
      <c r="G146" s="135" t="s">
        <v>3097</v>
      </c>
      <c r="H146" s="136">
        <v>1</v>
      </c>
      <c r="I146" s="137"/>
      <c r="J146" s="138">
        <f t="shared" si="0"/>
        <v>0</v>
      </c>
      <c r="K146" s="134" t="s">
        <v>19</v>
      </c>
      <c r="L146" s="33"/>
      <c r="M146" s="139" t="s">
        <v>19</v>
      </c>
      <c r="N146" s="140" t="s">
        <v>46</v>
      </c>
      <c r="P146" s="141">
        <f t="shared" si="1"/>
        <v>0</v>
      </c>
      <c r="Q146" s="141">
        <v>0</v>
      </c>
      <c r="R146" s="141">
        <f t="shared" si="2"/>
        <v>0</v>
      </c>
      <c r="S146" s="141">
        <v>0</v>
      </c>
      <c r="T146" s="142">
        <f t="shared" si="3"/>
        <v>0</v>
      </c>
      <c r="AR146" s="143" t="s">
        <v>3375</v>
      </c>
      <c r="AT146" s="143" t="s">
        <v>170</v>
      </c>
      <c r="AU146" s="143" t="s">
        <v>90</v>
      </c>
      <c r="AY146" s="18" t="s">
        <v>167</v>
      </c>
      <c r="BE146" s="144">
        <f t="shared" si="4"/>
        <v>0</v>
      </c>
      <c r="BF146" s="144">
        <f t="shared" si="5"/>
        <v>0</v>
      </c>
      <c r="BG146" s="144">
        <f t="shared" si="6"/>
        <v>0</v>
      </c>
      <c r="BH146" s="144">
        <f t="shared" si="7"/>
        <v>0</v>
      </c>
      <c r="BI146" s="144">
        <f t="shared" si="8"/>
        <v>0</v>
      </c>
      <c r="BJ146" s="18" t="s">
        <v>90</v>
      </c>
      <c r="BK146" s="144">
        <f t="shared" si="9"/>
        <v>0</v>
      </c>
      <c r="BL146" s="18" t="s">
        <v>3375</v>
      </c>
      <c r="BM146" s="143" t="s">
        <v>3385</v>
      </c>
    </row>
    <row r="147" spans="2:65" s="1" customFormat="1" ht="16.5" customHeight="1">
      <c r="B147" s="33"/>
      <c r="C147" s="132" t="s">
        <v>446</v>
      </c>
      <c r="D147" s="132" t="s">
        <v>170</v>
      </c>
      <c r="E147" s="133" t="s">
        <v>3386</v>
      </c>
      <c r="F147" s="134" t="s">
        <v>3387</v>
      </c>
      <c r="G147" s="135" t="s">
        <v>3264</v>
      </c>
      <c r="H147" s="136">
        <v>1</v>
      </c>
      <c r="I147" s="137"/>
      <c r="J147" s="138">
        <f t="shared" si="0"/>
        <v>0</v>
      </c>
      <c r="K147" s="134" t="s">
        <v>19</v>
      </c>
      <c r="L147" s="33"/>
      <c r="M147" s="139" t="s">
        <v>19</v>
      </c>
      <c r="N147" s="140" t="s">
        <v>46</v>
      </c>
      <c r="P147" s="141">
        <f t="shared" si="1"/>
        <v>0</v>
      </c>
      <c r="Q147" s="141">
        <v>0</v>
      </c>
      <c r="R147" s="141">
        <f t="shared" si="2"/>
        <v>0</v>
      </c>
      <c r="S147" s="141">
        <v>0</v>
      </c>
      <c r="T147" s="142">
        <f t="shared" si="3"/>
        <v>0</v>
      </c>
      <c r="AR147" s="143" t="s">
        <v>3375</v>
      </c>
      <c r="AT147" s="143" t="s">
        <v>170</v>
      </c>
      <c r="AU147" s="143" t="s">
        <v>90</v>
      </c>
      <c r="AY147" s="18" t="s">
        <v>167</v>
      </c>
      <c r="BE147" s="144">
        <f t="shared" si="4"/>
        <v>0</v>
      </c>
      <c r="BF147" s="144">
        <f t="shared" si="5"/>
        <v>0</v>
      </c>
      <c r="BG147" s="144">
        <f t="shared" si="6"/>
        <v>0</v>
      </c>
      <c r="BH147" s="144">
        <f t="shared" si="7"/>
        <v>0</v>
      </c>
      <c r="BI147" s="144">
        <f t="shared" si="8"/>
        <v>0</v>
      </c>
      <c r="BJ147" s="18" t="s">
        <v>90</v>
      </c>
      <c r="BK147" s="144">
        <f t="shared" si="9"/>
        <v>0</v>
      </c>
      <c r="BL147" s="18" t="s">
        <v>3375</v>
      </c>
      <c r="BM147" s="143" t="s">
        <v>3388</v>
      </c>
    </row>
    <row r="148" spans="2:47" s="1" customFormat="1" ht="19.5">
      <c r="B148" s="33"/>
      <c r="D148" s="150" t="s">
        <v>1678</v>
      </c>
      <c r="F148" s="191" t="s">
        <v>3389</v>
      </c>
      <c r="I148" s="147"/>
      <c r="L148" s="33"/>
      <c r="M148" s="148"/>
      <c r="T148" s="54"/>
      <c r="AT148" s="18" t="s">
        <v>1678</v>
      </c>
      <c r="AU148" s="18" t="s">
        <v>90</v>
      </c>
    </row>
    <row r="149" spans="2:65" s="1" customFormat="1" ht="16.5" customHeight="1">
      <c r="B149" s="33"/>
      <c r="C149" s="132" t="s">
        <v>451</v>
      </c>
      <c r="D149" s="132" t="s">
        <v>170</v>
      </c>
      <c r="E149" s="133" t="s">
        <v>3390</v>
      </c>
      <c r="F149" s="134" t="s">
        <v>3391</v>
      </c>
      <c r="G149" s="135" t="s">
        <v>3264</v>
      </c>
      <c r="H149" s="136">
        <v>1</v>
      </c>
      <c r="I149" s="137"/>
      <c r="J149" s="138">
        <f>ROUND(I149*H149,2)</f>
        <v>0</v>
      </c>
      <c r="K149" s="134" t="s">
        <v>19</v>
      </c>
      <c r="L149" s="33"/>
      <c r="M149" s="139" t="s">
        <v>19</v>
      </c>
      <c r="N149" s="140" t="s">
        <v>46</v>
      </c>
      <c r="P149" s="141">
        <f>O149*H149</f>
        <v>0</v>
      </c>
      <c r="Q149" s="141">
        <v>0</v>
      </c>
      <c r="R149" s="141">
        <f>Q149*H149</f>
        <v>0</v>
      </c>
      <c r="S149" s="141">
        <v>0</v>
      </c>
      <c r="T149" s="142">
        <f>S149*H149</f>
        <v>0</v>
      </c>
      <c r="AR149" s="143" t="s">
        <v>3375</v>
      </c>
      <c r="AT149" s="143" t="s">
        <v>170</v>
      </c>
      <c r="AU149" s="143" t="s">
        <v>90</v>
      </c>
      <c r="AY149" s="18" t="s">
        <v>167</v>
      </c>
      <c r="BE149" s="144">
        <f>IF(N149="základní",J149,0)</f>
        <v>0</v>
      </c>
      <c r="BF149" s="144">
        <f>IF(N149="snížená",J149,0)</f>
        <v>0</v>
      </c>
      <c r="BG149" s="144">
        <f>IF(N149="zákl. přenesená",J149,0)</f>
        <v>0</v>
      </c>
      <c r="BH149" s="144">
        <f>IF(N149="sníž. přenesená",J149,0)</f>
        <v>0</v>
      </c>
      <c r="BI149" s="144">
        <f>IF(N149="nulová",J149,0)</f>
        <v>0</v>
      </c>
      <c r="BJ149" s="18" t="s">
        <v>90</v>
      </c>
      <c r="BK149" s="144">
        <f>ROUND(I149*H149,2)</f>
        <v>0</v>
      </c>
      <c r="BL149" s="18" t="s">
        <v>3375</v>
      </c>
      <c r="BM149" s="143" t="s">
        <v>3392</v>
      </c>
    </row>
    <row r="150" spans="2:65" s="1" customFormat="1" ht="16.5" customHeight="1">
      <c r="B150" s="33"/>
      <c r="C150" s="132" t="s">
        <v>457</v>
      </c>
      <c r="D150" s="132" t="s">
        <v>170</v>
      </c>
      <c r="E150" s="133" t="s">
        <v>3393</v>
      </c>
      <c r="F150" s="134" t="s">
        <v>3394</v>
      </c>
      <c r="G150" s="135" t="s">
        <v>3097</v>
      </c>
      <c r="H150" s="136">
        <v>14</v>
      </c>
      <c r="I150" s="137"/>
      <c r="J150" s="138">
        <f>ROUND(I150*H150,2)</f>
        <v>0</v>
      </c>
      <c r="K150" s="134" t="s">
        <v>19</v>
      </c>
      <c r="L150" s="33"/>
      <c r="M150" s="192" t="s">
        <v>19</v>
      </c>
      <c r="N150" s="193" t="s">
        <v>46</v>
      </c>
      <c r="O150" s="194"/>
      <c r="P150" s="195">
        <f>O150*H150</f>
        <v>0</v>
      </c>
      <c r="Q150" s="195">
        <v>0</v>
      </c>
      <c r="R150" s="195">
        <f>Q150*H150</f>
        <v>0</v>
      </c>
      <c r="S150" s="195">
        <v>0</v>
      </c>
      <c r="T150" s="196">
        <f>S150*H150</f>
        <v>0</v>
      </c>
      <c r="AR150" s="143" t="s">
        <v>309</v>
      </c>
      <c r="AT150" s="143" t="s">
        <v>170</v>
      </c>
      <c r="AU150" s="143" t="s">
        <v>90</v>
      </c>
      <c r="AY150" s="18" t="s">
        <v>167</v>
      </c>
      <c r="BE150" s="144">
        <f>IF(N150="základní",J150,0)</f>
        <v>0</v>
      </c>
      <c r="BF150" s="144">
        <f>IF(N150="snížená",J150,0)</f>
        <v>0</v>
      </c>
      <c r="BG150" s="144">
        <f>IF(N150="zákl. přenesená",J150,0)</f>
        <v>0</v>
      </c>
      <c r="BH150" s="144">
        <f>IF(N150="sníž. přenesená",J150,0)</f>
        <v>0</v>
      </c>
      <c r="BI150" s="144">
        <f>IF(N150="nulová",J150,0)</f>
        <v>0</v>
      </c>
      <c r="BJ150" s="18" t="s">
        <v>90</v>
      </c>
      <c r="BK150" s="144">
        <f>ROUND(I150*H150,2)</f>
        <v>0</v>
      </c>
      <c r="BL150" s="18" t="s">
        <v>309</v>
      </c>
      <c r="BM150" s="143" t="s">
        <v>3395</v>
      </c>
    </row>
    <row r="151" spans="2:12" s="1" customFormat="1" ht="6.95" customHeight="1">
      <c r="B151" s="42"/>
      <c r="C151" s="43"/>
      <c r="D151" s="43"/>
      <c r="E151" s="43"/>
      <c r="F151" s="43"/>
      <c r="G151" s="43"/>
      <c r="H151" s="43"/>
      <c r="I151" s="43"/>
      <c r="J151" s="43"/>
      <c r="K151" s="43"/>
      <c r="L151" s="33"/>
    </row>
  </sheetData>
  <sheetProtection algorithmName="SHA-512" hashValue="deaPuXn5UrgTMBszbKZTjeaAGwXSM6PlAn3DmYvE9Rm4c4GeF1kYXFXsxCXPRlRPSYewQ8PDhMOB5jjYao178A==" saltValue="DtoQqaWjtA/lxN7cAq/x/77SNY0Tpmq4dyh4HUKPpoxMSTw1Wab2RwQmJxaESQypMuxKhO1GkEurcdtlltszaQ==" spinCount="100000" sheet="1" objects="1" scenarios="1" formatColumns="0" formatRows="0" autoFilter="0"/>
  <autoFilter ref="C94:K150"/>
  <mergeCells count="15">
    <mergeCell ref="E81:H81"/>
    <mergeCell ref="E85:H85"/>
    <mergeCell ref="E83:H83"/>
    <mergeCell ref="E87:H87"/>
    <mergeCell ref="L2:V2"/>
    <mergeCell ref="E31:H31"/>
    <mergeCell ref="E52:H52"/>
    <mergeCell ref="E56:H56"/>
    <mergeCell ref="E54:H54"/>
    <mergeCell ref="E58:H58"/>
    <mergeCell ref="E7:H7"/>
    <mergeCell ref="E11:H11"/>
    <mergeCell ref="E9:H9"/>
    <mergeCell ref="E13:H13"/>
    <mergeCell ref="E22:H22"/>
  </mergeCells>
  <hyperlinks>
    <hyperlink ref="F99" r:id="rId1" display="https://podminky.urs.cz/item/CS_URS_2023_02/751133012"/>
    <hyperlink ref="F102" r:id="rId2" display="https://podminky.urs.cz/item/CS_URS_2023_02/751514776"/>
    <hyperlink ref="F105" r:id="rId3" display="https://podminky.urs.cz/item/CS_URS_2023_02/751322012"/>
    <hyperlink ref="F108" r:id="rId4" display="https://podminky.urs.cz/item/CS_URS_2023_02/751514679"/>
    <hyperlink ref="F112" r:id="rId5" display="https://podminky.urs.cz/item/CS_URS_2023_02/751510042"/>
    <hyperlink ref="F115" r:id="rId6" display="https://podminky.urs.cz/item/CS_URS_2023_02/713411141"/>
    <hyperlink ref="F118" r:id="rId7" display="https://podminky.urs.cz/item/CS_URS_2023_02/751133012"/>
    <hyperlink ref="F123" r:id="rId8" display="https://podminky.urs.cz/item/CS_URS_2023_02/751133012"/>
    <hyperlink ref="F126" r:id="rId9" display="https://podminky.urs.cz/item/CS_URS_2023_02/751322012"/>
    <hyperlink ref="F129" r:id="rId10" display="https://podminky.urs.cz/item/CS_URS_2023_02/751514679"/>
    <hyperlink ref="F133" r:id="rId11" display="https://podminky.urs.cz/item/CS_URS_2023_02/751510042"/>
    <hyperlink ref="F135" r:id="rId12" display="https://podminky.urs.cz/item/CS_URS_2023_02/713411141"/>
    <hyperlink ref="F140" r:id="rId13" display="https://podminky.urs.cz/item/CS_URS_2023_02/998751202"/>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BM215"/>
  <sheetViews>
    <sheetView showGridLines="0" workbookViewId="0" topLeftCell="A1"/>
  </sheetViews>
  <sheetFormatPr defaultColWidth="9.140625" defaultRowHeight="12"/>
  <cols>
    <col min="1" max="1" width="8.28125" style="0" customWidth="1"/>
    <col min="2" max="2" width="1.1484375" style="0" customWidth="1"/>
    <col min="3" max="3" width="4.140625" style="0" customWidth="1"/>
    <col min="4" max="4" width="4.28125" style="0" customWidth="1"/>
    <col min="5" max="5" width="17.140625" style="0" customWidth="1"/>
    <col min="6" max="6" width="100.8515625" style="0" customWidth="1"/>
    <col min="7" max="7" width="7.421875" style="0" customWidth="1"/>
    <col min="8" max="8" width="14.00390625" style="0" customWidth="1"/>
    <col min="9" max="9" width="15.8515625" style="0" customWidth="1"/>
    <col min="10" max="11" width="22.28125" style="0" customWidth="1"/>
    <col min="12" max="12" width="9.28125" style="0" customWidth="1"/>
    <col min="13" max="13" width="10.8515625" style="0" hidden="1" customWidth="1"/>
    <col min="14" max="14" width="9.28125" style="0" hidden="1" customWidth="1"/>
    <col min="15" max="20" width="14.140625" style="0" hidden="1" customWidth="1"/>
    <col min="21" max="21" width="16.28125" style="0" hidden="1" customWidth="1"/>
    <col min="22" max="22" width="12.28125" style="0" customWidth="1"/>
    <col min="23" max="23" width="16.28125" style="0" customWidth="1"/>
    <col min="24" max="24" width="12.28125" style="0" customWidth="1"/>
    <col min="25" max="25" width="15.00390625" style="0" customWidth="1"/>
    <col min="26" max="26" width="11.00390625" style="0" customWidth="1"/>
    <col min="27" max="27" width="15.00390625" style="0" customWidth="1"/>
    <col min="28" max="28" width="16.28125" style="0" customWidth="1"/>
    <col min="29" max="29" width="11.00390625" style="0" customWidth="1"/>
    <col min="30" max="30" width="15.00390625" style="0" customWidth="1"/>
    <col min="31" max="31" width="16.28125" style="0" customWidth="1"/>
    <col min="44" max="65" width="9.28125" style="0" hidden="1" customWidth="1"/>
  </cols>
  <sheetData>
    <row r="2" spans="12:46" ht="36.95" customHeight="1">
      <c r="L2" s="295"/>
      <c r="M2" s="295"/>
      <c r="N2" s="295"/>
      <c r="O2" s="295"/>
      <c r="P2" s="295"/>
      <c r="Q2" s="295"/>
      <c r="R2" s="295"/>
      <c r="S2" s="295"/>
      <c r="T2" s="295"/>
      <c r="U2" s="295"/>
      <c r="V2" s="295"/>
      <c r="AT2" s="18" t="s">
        <v>113</v>
      </c>
    </row>
    <row r="3" spans="2:46" ht="6.95" customHeight="1">
      <c r="B3" s="19"/>
      <c r="C3" s="20"/>
      <c r="D3" s="20"/>
      <c r="E3" s="20"/>
      <c r="F3" s="20"/>
      <c r="G3" s="20"/>
      <c r="H3" s="20"/>
      <c r="I3" s="20"/>
      <c r="J3" s="20"/>
      <c r="K3" s="20"/>
      <c r="L3" s="21"/>
      <c r="AT3" s="18" t="s">
        <v>82</v>
      </c>
    </row>
    <row r="4" spans="2:46" ht="24.95" customHeight="1">
      <c r="B4" s="21"/>
      <c r="D4" s="22" t="s">
        <v>137</v>
      </c>
      <c r="L4" s="21"/>
      <c r="M4" s="91" t="s">
        <v>10</v>
      </c>
      <c r="AT4" s="18" t="s">
        <v>4</v>
      </c>
    </row>
    <row r="5" spans="2:12" ht="6.95" customHeight="1">
      <c r="B5" s="21"/>
      <c r="L5" s="21"/>
    </row>
    <row r="6" spans="2:12" ht="12" customHeight="1">
      <c r="B6" s="21"/>
      <c r="D6" s="28" t="s">
        <v>16</v>
      </c>
      <c r="L6" s="21"/>
    </row>
    <row r="7" spans="2:12" ht="16.5" customHeight="1">
      <c r="B7" s="21"/>
      <c r="E7" s="325" t="str">
        <f>'Rekapitulace stavby'!K6</f>
        <v>Nástavba na objektu DPS Malkovského 603</v>
      </c>
      <c r="F7" s="326"/>
      <c r="G7" s="326"/>
      <c r="H7" s="326"/>
      <c r="L7" s="21"/>
    </row>
    <row r="8" spans="2:12" ht="12.75">
      <c r="B8" s="21"/>
      <c r="D8" s="28" t="s">
        <v>138</v>
      </c>
      <c r="L8" s="21"/>
    </row>
    <row r="9" spans="2:12" ht="16.5" customHeight="1">
      <c r="B9" s="21"/>
      <c r="E9" s="325" t="s">
        <v>494</v>
      </c>
      <c r="F9" s="295"/>
      <c r="G9" s="295"/>
      <c r="H9" s="295"/>
      <c r="L9" s="21"/>
    </row>
    <row r="10" spans="2:12" ht="12" customHeight="1">
      <c r="B10" s="21"/>
      <c r="D10" s="28" t="s">
        <v>495</v>
      </c>
      <c r="L10" s="21"/>
    </row>
    <row r="11" spans="2:12" s="1" customFormat="1" ht="16.5" customHeight="1">
      <c r="B11" s="33"/>
      <c r="E11" s="323" t="s">
        <v>3063</v>
      </c>
      <c r="F11" s="327"/>
      <c r="G11" s="327"/>
      <c r="H11" s="327"/>
      <c r="L11" s="33"/>
    </row>
    <row r="12" spans="2:12" s="1" customFormat="1" ht="12" customHeight="1">
      <c r="B12" s="33"/>
      <c r="D12" s="28" t="s">
        <v>3064</v>
      </c>
      <c r="L12" s="33"/>
    </row>
    <row r="13" spans="2:12" s="1" customFormat="1" ht="16.5" customHeight="1">
      <c r="B13" s="33"/>
      <c r="E13" s="288" t="s">
        <v>3396</v>
      </c>
      <c r="F13" s="327"/>
      <c r="G13" s="327"/>
      <c r="H13" s="327"/>
      <c r="L13" s="33"/>
    </row>
    <row r="14" spans="2:12" s="1" customFormat="1" ht="11.25">
      <c r="B14" s="33"/>
      <c r="L14" s="33"/>
    </row>
    <row r="15" spans="2:12" s="1" customFormat="1" ht="12" customHeight="1">
      <c r="B15" s="33"/>
      <c r="D15" s="28" t="s">
        <v>18</v>
      </c>
      <c r="F15" s="26" t="s">
        <v>19</v>
      </c>
      <c r="I15" s="28" t="s">
        <v>20</v>
      </c>
      <c r="J15" s="26" t="s">
        <v>19</v>
      </c>
      <c r="L15" s="33"/>
    </row>
    <row r="16" spans="2:12" s="1" customFormat="1" ht="12" customHeight="1">
      <c r="B16" s="33"/>
      <c r="D16" s="28" t="s">
        <v>21</v>
      </c>
      <c r="F16" s="26" t="s">
        <v>22</v>
      </c>
      <c r="I16" s="28" t="s">
        <v>23</v>
      </c>
      <c r="J16" s="50" t="str">
        <f>'Rekapitulace stavby'!AN8</f>
        <v>23. 11. 2023</v>
      </c>
      <c r="L16" s="33"/>
    </row>
    <row r="17" spans="2:12" s="1" customFormat="1" ht="10.9" customHeight="1">
      <c r="B17" s="33"/>
      <c r="L17" s="33"/>
    </row>
    <row r="18" spans="2:12" s="1" customFormat="1" ht="12" customHeight="1">
      <c r="B18" s="33"/>
      <c r="D18" s="28" t="s">
        <v>25</v>
      </c>
      <c r="I18" s="28" t="s">
        <v>26</v>
      </c>
      <c r="J18" s="26" t="s">
        <v>27</v>
      </c>
      <c r="L18" s="33"/>
    </row>
    <row r="19" spans="2:12" s="1" customFormat="1" ht="18" customHeight="1">
      <c r="B19" s="33"/>
      <c r="E19" s="26" t="s">
        <v>28</v>
      </c>
      <c r="I19" s="28" t="s">
        <v>29</v>
      </c>
      <c r="J19" s="26" t="s">
        <v>19</v>
      </c>
      <c r="L19" s="33"/>
    </row>
    <row r="20" spans="2:12" s="1" customFormat="1" ht="6.95" customHeight="1">
      <c r="B20" s="33"/>
      <c r="L20" s="33"/>
    </row>
    <row r="21" spans="2:12" s="1" customFormat="1" ht="12" customHeight="1">
      <c r="B21" s="33"/>
      <c r="D21" s="28" t="s">
        <v>30</v>
      </c>
      <c r="I21" s="28" t="s">
        <v>26</v>
      </c>
      <c r="J21" s="29" t="str">
        <f>'Rekapitulace stavby'!AN13</f>
        <v>Vyplň údaj</v>
      </c>
      <c r="L21" s="33"/>
    </row>
    <row r="22" spans="2:12" s="1" customFormat="1" ht="18" customHeight="1">
      <c r="B22" s="33"/>
      <c r="E22" s="328" t="str">
        <f>'Rekapitulace stavby'!E14</f>
        <v>Vyplň údaj</v>
      </c>
      <c r="F22" s="294"/>
      <c r="G22" s="294"/>
      <c r="H22" s="294"/>
      <c r="I22" s="28" t="s">
        <v>29</v>
      </c>
      <c r="J22" s="29" t="str">
        <f>'Rekapitulace stavby'!AN14</f>
        <v>Vyplň údaj</v>
      </c>
      <c r="L22" s="33"/>
    </row>
    <row r="23" spans="2:12" s="1" customFormat="1" ht="6.95" customHeight="1">
      <c r="B23" s="33"/>
      <c r="L23" s="33"/>
    </row>
    <row r="24" spans="2:12" s="1" customFormat="1" ht="12" customHeight="1">
      <c r="B24" s="33"/>
      <c r="D24" s="28" t="s">
        <v>32</v>
      </c>
      <c r="I24" s="28" t="s">
        <v>26</v>
      </c>
      <c r="J24" s="26" t="s">
        <v>33</v>
      </c>
      <c r="L24" s="33"/>
    </row>
    <row r="25" spans="2:12" s="1" customFormat="1" ht="18" customHeight="1">
      <c r="B25" s="33"/>
      <c r="E25" s="26" t="s">
        <v>34</v>
      </c>
      <c r="I25" s="28" t="s">
        <v>29</v>
      </c>
      <c r="J25" s="26" t="s">
        <v>19</v>
      </c>
      <c r="L25" s="33"/>
    </row>
    <row r="26" spans="2:12" s="1" customFormat="1" ht="6.95" customHeight="1">
      <c r="B26" s="33"/>
      <c r="L26" s="33"/>
    </row>
    <row r="27" spans="2:12" s="1" customFormat="1" ht="12" customHeight="1">
      <c r="B27" s="33"/>
      <c r="D27" s="28" t="s">
        <v>36</v>
      </c>
      <c r="I27" s="28" t="s">
        <v>26</v>
      </c>
      <c r="J27" s="26" t="str">
        <f>IF('Rekapitulace stavby'!AN19="","",'Rekapitulace stavby'!AN19)</f>
        <v/>
      </c>
      <c r="L27" s="33"/>
    </row>
    <row r="28" spans="2:12" s="1" customFormat="1" ht="18" customHeight="1">
      <c r="B28" s="33"/>
      <c r="E28" s="26" t="str">
        <f>IF('Rekapitulace stavby'!E20="","",'Rekapitulace stavby'!E20)</f>
        <v xml:space="preserve"> </v>
      </c>
      <c r="I28" s="28" t="s">
        <v>29</v>
      </c>
      <c r="J28" s="26" t="str">
        <f>IF('Rekapitulace stavby'!AN20="","",'Rekapitulace stavby'!AN20)</f>
        <v/>
      </c>
      <c r="L28" s="33"/>
    </row>
    <row r="29" spans="2:12" s="1" customFormat="1" ht="6.95" customHeight="1">
      <c r="B29" s="33"/>
      <c r="L29" s="33"/>
    </row>
    <row r="30" spans="2:12" s="1" customFormat="1" ht="12" customHeight="1">
      <c r="B30" s="33"/>
      <c r="D30" s="28" t="s">
        <v>38</v>
      </c>
      <c r="L30" s="33"/>
    </row>
    <row r="31" spans="2:12" s="7" customFormat="1" ht="47.25" customHeight="1">
      <c r="B31" s="92"/>
      <c r="E31" s="299" t="s">
        <v>39</v>
      </c>
      <c r="F31" s="299"/>
      <c r="G31" s="299"/>
      <c r="H31" s="299"/>
      <c r="L31" s="92"/>
    </row>
    <row r="32" spans="2:12" s="1" customFormat="1" ht="6.95" customHeight="1">
      <c r="B32" s="33"/>
      <c r="L32" s="33"/>
    </row>
    <row r="33" spans="2:12" s="1" customFormat="1" ht="6.95" customHeight="1">
      <c r="B33" s="33"/>
      <c r="D33" s="51"/>
      <c r="E33" s="51"/>
      <c r="F33" s="51"/>
      <c r="G33" s="51"/>
      <c r="H33" s="51"/>
      <c r="I33" s="51"/>
      <c r="J33" s="51"/>
      <c r="K33" s="51"/>
      <c r="L33" s="33"/>
    </row>
    <row r="34" spans="2:12" s="1" customFormat="1" ht="25.35" customHeight="1">
      <c r="B34" s="33"/>
      <c r="D34" s="93" t="s">
        <v>40</v>
      </c>
      <c r="J34" s="64">
        <f>ROUND(J103,2)</f>
        <v>0</v>
      </c>
      <c r="L34" s="33"/>
    </row>
    <row r="35" spans="2:12" s="1" customFormat="1" ht="6.95" customHeight="1">
      <c r="B35" s="33"/>
      <c r="D35" s="51"/>
      <c r="E35" s="51"/>
      <c r="F35" s="51"/>
      <c r="G35" s="51"/>
      <c r="H35" s="51"/>
      <c r="I35" s="51"/>
      <c r="J35" s="51"/>
      <c r="K35" s="51"/>
      <c r="L35" s="33"/>
    </row>
    <row r="36" spans="2:12" s="1" customFormat="1" ht="14.45" customHeight="1">
      <c r="B36" s="33"/>
      <c r="F36" s="36" t="s">
        <v>42</v>
      </c>
      <c r="I36" s="36" t="s">
        <v>41</v>
      </c>
      <c r="J36" s="36" t="s">
        <v>43</v>
      </c>
      <c r="L36" s="33"/>
    </row>
    <row r="37" spans="2:12" s="1" customFormat="1" ht="14.45" customHeight="1">
      <c r="B37" s="33"/>
      <c r="D37" s="53" t="s">
        <v>44</v>
      </c>
      <c r="E37" s="28" t="s">
        <v>45</v>
      </c>
      <c r="F37" s="84">
        <f>ROUND((SUM(BE103:BE214)),2)</f>
        <v>0</v>
      </c>
      <c r="I37" s="94">
        <v>0.21</v>
      </c>
      <c r="J37" s="84">
        <f>ROUND(((SUM(BE103:BE214))*I37),2)</f>
        <v>0</v>
      </c>
      <c r="L37" s="33"/>
    </row>
    <row r="38" spans="2:12" s="1" customFormat="1" ht="14.45" customHeight="1">
      <c r="B38" s="33"/>
      <c r="E38" s="28" t="s">
        <v>46</v>
      </c>
      <c r="F38" s="84">
        <f>ROUND((SUM(BF103:BF214)),2)</f>
        <v>0</v>
      </c>
      <c r="I38" s="94">
        <v>0.15</v>
      </c>
      <c r="J38" s="84">
        <f>ROUND(((SUM(BF103:BF214))*I38),2)</f>
        <v>0</v>
      </c>
      <c r="L38" s="33"/>
    </row>
    <row r="39" spans="2:12" s="1" customFormat="1" ht="14.45" customHeight="1" hidden="1">
      <c r="B39" s="33"/>
      <c r="E39" s="28" t="s">
        <v>47</v>
      </c>
      <c r="F39" s="84">
        <f>ROUND((SUM(BG103:BG214)),2)</f>
        <v>0</v>
      </c>
      <c r="I39" s="94">
        <v>0.21</v>
      </c>
      <c r="J39" s="84">
        <f>0</f>
        <v>0</v>
      </c>
      <c r="L39" s="33"/>
    </row>
    <row r="40" spans="2:12" s="1" customFormat="1" ht="14.45" customHeight="1" hidden="1">
      <c r="B40" s="33"/>
      <c r="E40" s="28" t="s">
        <v>48</v>
      </c>
      <c r="F40" s="84">
        <f>ROUND((SUM(BH103:BH214)),2)</f>
        <v>0</v>
      </c>
      <c r="I40" s="94">
        <v>0.15</v>
      </c>
      <c r="J40" s="84">
        <f>0</f>
        <v>0</v>
      </c>
      <c r="L40" s="33"/>
    </row>
    <row r="41" spans="2:12" s="1" customFormat="1" ht="14.45" customHeight="1" hidden="1">
      <c r="B41" s="33"/>
      <c r="E41" s="28" t="s">
        <v>49</v>
      </c>
      <c r="F41" s="84">
        <f>ROUND((SUM(BI103:BI214)),2)</f>
        <v>0</v>
      </c>
      <c r="I41" s="94">
        <v>0</v>
      </c>
      <c r="J41" s="84">
        <f>0</f>
        <v>0</v>
      </c>
      <c r="L41" s="33"/>
    </row>
    <row r="42" spans="2:12" s="1" customFormat="1" ht="6.95" customHeight="1">
      <c r="B42" s="33"/>
      <c r="L42" s="33"/>
    </row>
    <row r="43" spans="2:12" s="1" customFormat="1" ht="25.35" customHeight="1">
      <c r="B43" s="33"/>
      <c r="C43" s="95"/>
      <c r="D43" s="96" t="s">
        <v>50</v>
      </c>
      <c r="E43" s="55"/>
      <c r="F43" s="55"/>
      <c r="G43" s="97" t="s">
        <v>51</v>
      </c>
      <c r="H43" s="98" t="s">
        <v>52</v>
      </c>
      <c r="I43" s="55"/>
      <c r="J43" s="99">
        <f>SUM(J34:J41)</f>
        <v>0</v>
      </c>
      <c r="K43" s="100"/>
      <c r="L43" s="33"/>
    </row>
    <row r="44" spans="2:12" s="1" customFormat="1" ht="14.45" customHeight="1">
      <c r="B44" s="42"/>
      <c r="C44" s="43"/>
      <c r="D44" s="43"/>
      <c r="E44" s="43"/>
      <c r="F44" s="43"/>
      <c r="G44" s="43"/>
      <c r="H44" s="43"/>
      <c r="I44" s="43"/>
      <c r="J44" s="43"/>
      <c r="K44" s="43"/>
      <c r="L44" s="33"/>
    </row>
    <row r="48" spans="2:12" s="1" customFormat="1" ht="6.95" customHeight="1">
      <c r="B48" s="44"/>
      <c r="C48" s="45"/>
      <c r="D48" s="45"/>
      <c r="E48" s="45"/>
      <c r="F48" s="45"/>
      <c r="G48" s="45"/>
      <c r="H48" s="45"/>
      <c r="I48" s="45"/>
      <c r="J48" s="45"/>
      <c r="K48" s="45"/>
      <c r="L48" s="33"/>
    </row>
    <row r="49" spans="2:12" s="1" customFormat="1" ht="24.95" customHeight="1">
      <c r="B49" s="33"/>
      <c r="C49" s="22" t="s">
        <v>140</v>
      </c>
      <c r="L49" s="33"/>
    </row>
    <row r="50" spans="2:12" s="1" customFormat="1" ht="6.95" customHeight="1">
      <c r="B50" s="33"/>
      <c r="L50" s="33"/>
    </row>
    <row r="51" spans="2:12" s="1" customFormat="1" ht="12" customHeight="1">
      <c r="B51" s="33"/>
      <c r="C51" s="28" t="s">
        <v>16</v>
      </c>
      <c r="L51" s="33"/>
    </row>
    <row r="52" spans="2:12" s="1" customFormat="1" ht="16.5" customHeight="1">
      <c r="B52" s="33"/>
      <c r="E52" s="325" t="str">
        <f>E7</f>
        <v>Nástavba na objektu DPS Malkovského 603</v>
      </c>
      <c r="F52" s="326"/>
      <c r="G52" s="326"/>
      <c r="H52" s="326"/>
      <c r="L52" s="33"/>
    </row>
    <row r="53" spans="2:12" ht="12" customHeight="1">
      <c r="B53" s="21"/>
      <c r="C53" s="28" t="s">
        <v>138</v>
      </c>
      <c r="L53" s="21"/>
    </row>
    <row r="54" spans="2:12" ht="16.5" customHeight="1">
      <c r="B54" s="21"/>
      <c r="E54" s="325" t="s">
        <v>494</v>
      </c>
      <c r="F54" s="295"/>
      <c r="G54" s="295"/>
      <c r="H54" s="295"/>
      <c r="L54" s="21"/>
    </row>
    <row r="55" spans="2:12" ht="12" customHeight="1">
      <c r="B55" s="21"/>
      <c r="C55" s="28" t="s">
        <v>495</v>
      </c>
      <c r="L55" s="21"/>
    </row>
    <row r="56" spans="2:12" s="1" customFormat="1" ht="16.5" customHeight="1">
      <c r="B56" s="33"/>
      <c r="E56" s="323" t="s">
        <v>3063</v>
      </c>
      <c r="F56" s="327"/>
      <c r="G56" s="327"/>
      <c r="H56" s="327"/>
      <c r="L56" s="33"/>
    </row>
    <row r="57" spans="2:12" s="1" customFormat="1" ht="12" customHeight="1">
      <c r="B57" s="33"/>
      <c r="C57" s="28" t="s">
        <v>3064</v>
      </c>
      <c r="L57" s="33"/>
    </row>
    <row r="58" spans="2:12" s="1" customFormat="1" ht="16.5" customHeight="1">
      <c r="B58" s="33"/>
      <c r="E58" s="288" t="str">
        <f>E13</f>
        <v xml:space="preserve">D.1.4.E - Zařízení technických instalací </v>
      </c>
      <c r="F58" s="327"/>
      <c r="G58" s="327"/>
      <c r="H58" s="327"/>
      <c r="L58" s="33"/>
    </row>
    <row r="59" spans="2:12" s="1" customFormat="1" ht="6.95" customHeight="1">
      <c r="B59" s="33"/>
      <c r="L59" s="33"/>
    </row>
    <row r="60" spans="2:12" s="1" customFormat="1" ht="12" customHeight="1">
      <c r="B60" s="33"/>
      <c r="C60" s="28" t="s">
        <v>21</v>
      </c>
      <c r="F60" s="26" t="str">
        <f>F16</f>
        <v>Malkovského 603, Letňany</v>
      </c>
      <c r="I60" s="28" t="s">
        <v>23</v>
      </c>
      <c r="J60" s="50" t="str">
        <f>IF(J16="","",J16)</f>
        <v>23. 11. 2023</v>
      </c>
      <c r="L60" s="33"/>
    </row>
    <row r="61" spans="2:12" s="1" customFormat="1" ht="6.95" customHeight="1">
      <c r="B61" s="33"/>
      <c r="L61" s="33"/>
    </row>
    <row r="62" spans="2:12" s="1" customFormat="1" ht="25.7" customHeight="1">
      <c r="B62" s="33"/>
      <c r="C62" s="28" t="s">
        <v>25</v>
      </c>
      <c r="F62" s="26" t="str">
        <f>E19</f>
        <v>Městská část Praha 18</v>
      </c>
      <c r="I62" s="28" t="s">
        <v>32</v>
      </c>
      <c r="J62" s="31" t="str">
        <f>E25</f>
        <v>Architektonická kancelář Křivka s.r.o.</v>
      </c>
      <c r="L62" s="33"/>
    </row>
    <row r="63" spans="2:12" s="1" customFormat="1" ht="15.2" customHeight="1">
      <c r="B63" s="33"/>
      <c r="C63" s="28" t="s">
        <v>30</v>
      </c>
      <c r="F63" s="26" t="str">
        <f>IF(E22="","",E22)</f>
        <v>Vyplň údaj</v>
      </c>
      <c r="I63" s="28" t="s">
        <v>36</v>
      </c>
      <c r="J63" s="31" t="str">
        <f>E28</f>
        <v xml:space="preserve"> </v>
      </c>
      <c r="L63" s="33"/>
    </row>
    <row r="64" spans="2:12" s="1" customFormat="1" ht="10.35" customHeight="1">
      <c r="B64" s="33"/>
      <c r="L64" s="33"/>
    </row>
    <row r="65" spans="2:12" s="1" customFormat="1" ht="29.25" customHeight="1">
      <c r="B65" s="33"/>
      <c r="C65" s="101" t="s">
        <v>141</v>
      </c>
      <c r="D65" s="95"/>
      <c r="E65" s="95"/>
      <c r="F65" s="95"/>
      <c r="G65" s="95"/>
      <c r="H65" s="95"/>
      <c r="I65" s="95"/>
      <c r="J65" s="102" t="s">
        <v>142</v>
      </c>
      <c r="K65" s="95"/>
      <c r="L65" s="33"/>
    </row>
    <row r="66" spans="2:12" s="1" customFormat="1" ht="10.35" customHeight="1">
      <c r="B66" s="33"/>
      <c r="L66" s="33"/>
    </row>
    <row r="67" spans="2:47" s="1" customFormat="1" ht="22.9" customHeight="1">
      <c r="B67" s="33"/>
      <c r="C67" s="103" t="s">
        <v>72</v>
      </c>
      <c r="J67" s="64">
        <f>J103</f>
        <v>0</v>
      </c>
      <c r="L67" s="33"/>
      <c r="AU67" s="18" t="s">
        <v>143</v>
      </c>
    </row>
    <row r="68" spans="2:12" s="8" customFormat="1" ht="24.95" customHeight="1">
      <c r="B68" s="104"/>
      <c r="D68" s="105" t="s">
        <v>1665</v>
      </c>
      <c r="E68" s="106"/>
      <c r="F68" s="106"/>
      <c r="G68" s="106"/>
      <c r="H68" s="106"/>
      <c r="I68" s="106"/>
      <c r="J68" s="107">
        <f>J104</f>
        <v>0</v>
      </c>
      <c r="L68" s="104"/>
    </row>
    <row r="69" spans="2:12" s="9" customFormat="1" ht="19.9" customHeight="1">
      <c r="B69" s="108"/>
      <c r="D69" s="109" t="s">
        <v>3397</v>
      </c>
      <c r="E69" s="110"/>
      <c r="F69" s="110"/>
      <c r="G69" s="110"/>
      <c r="H69" s="110"/>
      <c r="I69" s="110"/>
      <c r="J69" s="111">
        <f>J105</f>
        <v>0</v>
      </c>
      <c r="L69" s="108"/>
    </row>
    <row r="70" spans="2:12" s="9" customFormat="1" ht="14.85" customHeight="1">
      <c r="B70" s="108"/>
      <c r="D70" s="109" t="s">
        <v>3398</v>
      </c>
      <c r="E70" s="110"/>
      <c r="F70" s="110"/>
      <c r="G70" s="110"/>
      <c r="H70" s="110"/>
      <c r="I70" s="110"/>
      <c r="J70" s="111">
        <f>J106</f>
        <v>0</v>
      </c>
      <c r="L70" s="108"/>
    </row>
    <row r="71" spans="2:12" s="9" customFormat="1" ht="14.85" customHeight="1">
      <c r="B71" s="108"/>
      <c r="D71" s="109" t="s">
        <v>3399</v>
      </c>
      <c r="E71" s="110"/>
      <c r="F71" s="110"/>
      <c r="G71" s="110"/>
      <c r="H71" s="110"/>
      <c r="I71" s="110"/>
      <c r="J71" s="111">
        <f>J110</f>
        <v>0</v>
      </c>
      <c r="L71" s="108"/>
    </row>
    <row r="72" spans="2:12" s="9" customFormat="1" ht="14.85" customHeight="1">
      <c r="B72" s="108"/>
      <c r="D72" s="109" t="s">
        <v>3400</v>
      </c>
      <c r="E72" s="110"/>
      <c r="F72" s="110"/>
      <c r="G72" s="110"/>
      <c r="H72" s="110"/>
      <c r="I72" s="110"/>
      <c r="J72" s="111">
        <f>J119</f>
        <v>0</v>
      </c>
      <c r="L72" s="108"/>
    </row>
    <row r="73" spans="2:12" s="9" customFormat="1" ht="14.85" customHeight="1">
      <c r="B73" s="108"/>
      <c r="D73" s="109" t="s">
        <v>3401</v>
      </c>
      <c r="E73" s="110"/>
      <c r="F73" s="110"/>
      <c r="G73" s="110"/>
      <c r="H73" s="110"/>
      <c r="I73" s="110"/>
      <c r="J73" s="111">
        <f>J142</f>
        <v>0</v>
      </c>
      <c r="L73" s="108"/>
    </row>
    <row r="74" spans="2:12" s="9" customFormat="1" ht="14.85" customHeight="1">
      <c r="B74" s="108"/>
      <c r="D74" s="109" t="s">
        <v>3402</v>
      </c>
      <c r="E74" s="110"/>
      <c r="F74" s="110"/>
      <c r="G74" s="110"/>
      <c r="H74" s="110"/>
      <c r="I74" s="110"/>
      <c r="J74" s="111">
        <f>J151</f>
        <v>0</v>
      </c>
      <c r="L74" s="108"/>
    </row>
    <row r="75" spans="2:12" s="9" customFormat="1" ht="19.9" customHeight="1">
      <c r="B75" s="108"/>
      <c r="D75" s="109" t="s">
        <v>3403</v>
      </c>
      <c r="E75" s="110"/>
      <c r="F75" s="110"/>
      <c r="G75" s="110"/>
      <c r="H75" s="110"/>
      <c r="I75" s="110"/>
      <c r="J75" s="111">
        <f>J162</f>
        <v>0</v>
      </c>
      <c r="L75" s="108"/>
    </row>
    <row r="76" spans="2:12" s="9" customFormat="1" ht="14.85" customHeight="1">
      <c r="B76" s="108"/>
      <c r="D76" s="109" t="s">
        <v>3404</v>
      </c>
      <c r="E76" s="110"/>
      <c r="F76" s="110"/>
      <c r="G76" s="110"/>
      <c r="H76" s="110"/>
      <c r="I76" s="110"/>
      <c r="J76" s="111">
        <f>J163</f>
        <v>0</v>
      </c>
      <c r="L76" s="108"/>
    </row>
    <row r="77" spans="2:12" s="9" customFormat="1" ht="14.85" customHeight="1">
      <c r="B77" s="108"/>
      <c r="D77" s="109" t="s">
        <v>3405</v>
      </c>
      <c r="E77" s="110"/>
      <c r="F77" s="110"/>
      <c r="G77" s="110"/>
      <c r="H77" s="110"/>
      <c r="I77" s="110"/>
      <c r="J77" s="111">
        <f>J176</f>
        <v>0</v>
      </c>
      <c r="L77" s="108"/>
    </row>
    <row r="78" spans="2:12" s="9" customFormat="1" ht="14.85" customHeight="1">
      <c r="B78" s="108"/>
      <c r="D78" s="109" t="s">
        <v>3406</v>
      </c>
      <c r="E78" s="110"/>
      <c r="F78" s="110"/>
      <c r="G78" s="110"/>
      <c r="H78" s="110"/>
      <c r="I78" s="110"/>
      <c r="J78" s="111">
        <f>J181</f>
        <v>0</v>
      </c>
      <c r="L78" s="108"/>
    </row>
    <row r="79" spans="2:12" s="9" customFormat="1" ht="14.85" customHeight="1">
      <c r="B79" s="108"/>
      <c r="D79" s="109" t="s">
        <v>3407</v>
      </c>
      <c r="E79" s="110"/>
      <c r="F79" s="110"/>
      <c r="G79" s="110"/>
      <c r="H79" s="110"/>
      <c r="I79" s="110"/>
      <c r="J79" s="111">
        <f>J202</f>
        <v>0</v>
      </c>
      <c r="L79" s="108"/>
    </row>
    <row r="80" spans="2:12" s="1" customFormat="1" ht="21.75" customHeight="1">
      <c r="B80" s="33"/>
      <c r="L80" s="33"/>
    </row>
    <row r="81" spans="2:12" s="1" customFormat="1" ht="6.95" customHeight="1">
      <c r="B81" s="42"/>
      <c r="C81" s="43"/>
      <c r="D81" s="43"/>
      <c r="E81" s="43"/>
      <c r="F81" s="43"/>
      <c r="G81" s="43"/>
      <c r="H81" s="43"/>
      <c r="I81" s="43"/>
      <c r="J81" s="43"/>
      <c r="K81" s="43"/>
      <c r="L81" s="33"/>
    </row>
    <row r="85" spans="2:12" s="1" customFormat="1" ht="6.95" customHeight="1">
      <c r="B85" s="44"/>
      <c r="C85" s="45"/>
      <c r="D85" s="45"/>
      <c r="E85" s="45"/>
      <c r="F85" s="45"/>
      <c r="G85" s="45"/>
      <c r="H85" s="45"/>
      <c r="I85" s="45"/>
      <c r="J85" s="45"/>
      <c r="K85" s="45"/>
      <c r="L85" s="33"/>
    </row>
    <row r="86" spans="2:12" s="1" customFormat="1" ht="24.95" customHeight="1">
      <c r="B86" s="33"/>
      <c r="C86" s="22" t="s">
        <v>152</v>
      </c>
      <c r="L86" s="33"/>
    </row>
    <row r="87" spans="2:12" s="1" customFormat="1" ht="6.95" customHeight="1">
      <c r="B87" s="33"/>
      <c r="L87" s="33"/>
    </row>
    <row r="88" spans="2:12" s="1" customFormat="1" ht="12" customHeight="1">
      <c r="B88" s="33"/>
      <c r="C88" s="28" t="s">
        <v>16</v>
      </c>
      <c r="L88" s="33"/>
    </row>
    <row r="89" spans="2:12" s="1" customFormat="1" ht="16.5" customHeight="1">
      <c r="B89" s="33"/>
      <c r="E89" s="325" t="str">
        <f>E7</f>
        <v>Nástavba na objektu DPS Malkovského 603</v>
      </c>
      <c r="F89" s="326"/>
      <c r="G89" s="326"/>
      <c r="H89" s="326"/>
      <c r="L89" s="33"/>
    </row>
    <row r="90" spans="2:12" ht="12" customHeight="1">
      <c r="B90" s="21"/>
      <c r="C90" s="28" t="s">
        <v>138</v>
      </c>
      <c r="L90" s="21"/>
    </row>
    <row r="91" spans="2:12" ht="16.5" customHeight="1">
      <c r="B91" s="21"/>
      <c r="E91" s="325" t="s">
        <v>494</v>
      </c>
      <c r="F91" s="295"/>
      <c r="G91" s="295"/>
      <c r="H91" s="295"/>
      <c r="L91" s="21"/>
    </row>
    <row r="92" spans="2:12" ht="12" customHeight="1">
      <c r="B92" s="21"/>
      <c r="C92" s="28" t="s">
        <v>495</v>
      </c>
      <c r="L92" s="21"/>
    </row>
    <row r="93" spans="2:12" s="1" customFormat="1" ht="16.5" customHeight="1">
      <c r="B93" s="33"/>
      <c r="E93" s="323" t="s">
        <v>3063</v>
      </c>
      <c r="F93" s="327"/>
      <c r="G93" s="327"/>
      <c r="H93" s="327"/>
      <c r="L93" s="33"/>
    </row>
    <row r="94" spans="2:12" s="1" customFormat="1" ht="12" customHeight="1">
      <c r="B94" s="33"/>
      <c r="C94" s="28" t="s">
        <v>3064</v>
      </c>
      <c r="L94" s="33"/>
    </row>
    <row r="95" spans="2:12" s="1" customFormat="1" ht="16.5" customHeight="1">
      <c r="B95" s="33"/>
      <c r="E95" s="288" t="str">
        <f>E13</f>
        <v xml:space="preserve">D.1.4.E - Zařízení technických instalací </v>
      </c>
      <c r="F95" s="327"/>
      <c r="G95" s="327"/>
      <c r="H95" s="327"/>
      <c r="L95" s="33"/>
    </row>
    <row r="96" spans="2:12" s="1" customFormat="1" ht="6.95" customHeight="1">
      <c r="B96" s="33"/>
      <c r="L96" s="33"/>
    </row>
    <row r="97" spans="2:12" s="1" customFormat="1" ht="12" customHeight="1">
      <c r="B97" s="33"/>
      <c r="C97" s="28" t="s">
        <v>21</v>
      </c>
      <c r="F97" s="26" t="str">
        <f>F16</f>
        <v>Malkovského 603, Letňany</v>
      </c>
      <c r="I97" s="28" t="s">
        <v>23</v>
      </c>
      <c r="J97" s="50" t="str">
        <f>IF(J16="","",J16)</f>
        <v>23. 11. 2023</v>
      </c>
      <c r="L97" s="33"/>
    </row>
    <row r="98" spans="2:12" s="1" customFormat="1" ht="6.95" customHeight="1">
      <c r="B98" s="33"/>
      <c r="L98" s="33"/>
    </row>
    <row r="99" spans="2:12" s="1" customFormat="1" ht="25.7" customHeight="1">
      <c r="B99" s="33"/>
      <c r="C99" s="28" t="s">
        <v>25</v>
      </c>
      <c r="F99" s="26" t="str">
        <f>E19</f>
        <v>Městská část Praha 18</v>
      </c>
      <c r="I99" s="28" t="s">
        <v>32</v>
      </c>
      <c r="J99" s="31" t="str">
        <f>E25</f>
        <v>Architektonická kancelář Křivka s.r.o.</v>
      </c>
      <c r="L99" s="33"/>
    </row>
    <row r="100" spans="2:12" s="1" customFormat="1" ht="15.2" customHeight="1">
      <c r="B100" s="33"/>
      <c r="C100" s="28" t="s">
        <v>30</v>
      </c>
      <c r="F100" s="26" t="str">
        <f>IF(E22="","",E22)</f>
        <v>Vyplň údaj</v>
      </c>
      <c r="I100" s="28" t="s">
        <v>36</v>
      </c>
      <c r="J100" s="31" t="str">
        <f>E28</f>
        <v xml:space="preserve"> </v>
      </c>
      <c r="L100" s="33"/>
    </row>
    <row r="101" spans="2:12" s="1" customFormat="1" ht="10.35" customHeight="1">
      <c r="B101" s="33"/>
      <c r="L101" s="33"/>
    </row>
    <row r="102" spans="2:20" s="10" customFormat="1" ht="29.25" customHeight="1">
      <c r="B102" s="112"/>
      <c r="C102" s="113" t="s">
        <v>153</v>
      </c>
      <c r="D102" s="114" t="s">
        <v>59</v>
      </c>
      <c r="E102" s="114" t="s">
        <v>55</v>
      </c>
      <c r="F102" s="114" t="s">
        <v>56</v>
      </c>
      <c r="G102" s="114" t="s">
        <v>154</v>
      </c>
      <c r="H102" s="114" t="s">
        <v>155</v>
      </c>
      <c r="I102" s="114" t="s">
        <v>156</v>
      </c>
      <c r="J102" s="114" t="s">
        <v>142</v>
      </c>
      <c r="K102" s="115" t="s">
        <v>157</v>
      </c>
      <c r="L102" s="112"/>
      <c r="M102" s="57" t="s">
        <v>19</v>
      </c>
      <c r="N102" s="58" t="s">
        <v>44</v>
      </c>
      <c r="O102" s="58" t="s">
        <v>158</v>
      </c>
      <c r="P102" s="58" t="s">
        <v>159</v>
      </c>
      <c r="Q102" s="58" t="s">
        <v>160</v>
      </c>
      <c r="R102" s="58" t="s">
        <v>161</v>
      </c>
      <c r="S102" s="58" t="s">
        <v>162</v>
      </c>
      <c r="T102" s="59" t="s">
        <v>163</v>
      </c>
    </row>
    <row r="103" spans="2:63" s="1" customFormat="1" ht="22.9" customHeight="1">
      <c r="B103" s="33"/>
      <c r="C103" s="62" t="s">
        <v>164</v>
      </c>
      <c r="J103" s="116">
        <f>BK103</f>
        <v>0</v>
      </c>
      <c r="L103" s="33"/>
      <c r="M103" s="60"/>
      <c r="N103" s="51"/>
      <c r="O103" s="51"/>
      <c r="P103" s="117">
        <f>P104</f>
        <v>0</v>
      </c>
      <c r="Q103" s="51"/>
      <c r="R103" s="117">
        <f>R104</f>
        <v>4.78869</v>
      </c>
      <c r="S103" s="51"/>
      <c r="T103" s="118">
        <f>T104</f>
        <v>0.30448</v>
      </c>
      <c r="AT103" s="18" t="s">
        <v>73</v>
      </c>
      <c r="AU103" s="18" t="s">
        <v>143</v>
      </c>
      <c r="BK103" s="119">
        <f>BK104</f>
        <v>0</v>
      </c>
    </row>
    <row r="104" spans="2:63" s="11" customFormat="1" ht="25.9" customHeight="1">
      <c r="B104" s="120"/>
      <c r="D104" s="121" t="s">
        <v>73</v>
      </c>
      <c r="E104" s="122" t="s">
        <v>424</v>
      </c>
      <c r="F104" s="122" t="s">
        <v>424</v>
      </c>
      <c r="I104" s="123"/>
      <c r="J104" s="124">
        <f>BK104</f>
        <v>0</v>
      </c>
      <c r="L104" s="120"/>
      <c r="M104" s="125"/>
      <c r="P104" s="126">
        <f>P105+P162</f>
        <v>0</v>
      </c>
      <c r="R104" s="126">
        <f>R105+R162</f>
        <v>4.78869</v>
      </c>
      <c r="T104" s="127">
        <f>T105+T162</f>
        <v>0.30448</v>
      </c>
      <c r="AR104" s="121" t="s">
        <v>90</v>
      </c>
      <c r="AT104" s="128" t="s">
        <v>73</v>
      </c>
      <c r="AU104" s="128" t="s">
        <v>74</v>
      </c>
      <c r="AY104" s="121" t="s">
        <v>167</v>
      </c>
      <c r="BK104" s="129">
        <f>BK105+BK162</f>
        <v>0</v>
      </c>
    </row>
    <row r="105" spans="2:63" s="11" customFormat="1" ht="22.9" customHeight="1">
      <c r="B105" s="120"/>
      <c r="D105" s="121" t="s">
        <v>73</v>
      </c>
      <c r="E105" s="130" t="s">
        <v>3408</v>
      </c>
      <c r="F105" s="130" t="s">
        <v>3409</v>
      </c>
      <c r="I105" s="123"/>
      <c r="J105" s="131">
        <f>BK105</f>
        <v>0</v>
      </c>
      <c r="L105" s="120"/>
      <c r="M105" s="125"/>
      <c r="P105" s="126">
        <f>P106+P110+P119+P142+P151</f>
        <v>0</v>
      </c>
      <c r="R105" s="126">
        <f>R106+R110+R119+R142+R151</f>
        <v>4.00511</v>
      </c>
      <c r="T105" s="127">
        <f>T106+T110+T119+T142+T151</f>
        <v>0.30448</v>
      </c>
      <c r="AR105" s="121" t="s">
        <v>90</v>
      </c>
      <c r="AT105" s="128" t="s">
        <v>73</v>
      </c>
      <c r="AU105" s="128" t="s">
        <v>82</v>
      </c>
      <c r="AY105" s="121" t="s">
        <v>167</v>
      </c>
      <c r="BK105" s="129">
        <f>BK106+BK110+BK119+BK142+BK151</f>
        <v>0</v>
      </c>
    </row>
    <row r="106" spans="2:63" s="11" customFormat="1" ht="20.85" customHeight="1">
      <c r="B106" s="120"/>
      <c r="D106" s="121" t="s">
        <v>73</v>
      </c>
      <c r="E106" s="130" t="s">
        <v>3410</v>
      </c>
      <c r="F106" s="130" t="s">
        <v>3411</v>
      </c>
      <c r="I106" s="123"/>
      <c r="J106" s="131">
        <f>BK106</f>
        <v>0</v>
      </c>
      <c r="L106" s="120"/>
      <c r="M106" s="125"/>
      <c r="P106" s="126">
        <f>SUM(P107:P109)</f>
        <v>0</v>
      </c>
      <c r="R106" s="126">
        <f>SUM(R107:R109)</f>
        <v>0</v>
      </c>
      <c r="T106" s="127">
        <f>SUM(T107:T109)</f>
        <v>0</v>
      </c>
      <c r="AR106" s="121" t="s">
        <v>90</v>
      </c>
      <c r="AT106" s="128" t="s">
        <v>73</v>
      </c>
      <c r="AU106" s="128" t="s">
        <v>90</v>
      </c>
      <c r="AY106" s="121" t="s">
        <v>167</v>
      </c>
      <c r="BK106" s="129">
        <f>SUM(BK107:BK109)</f>
        <v>0</v>
      </c>
    </row>
    <row r="107" spans="2:65" s="1" customFormat="1" ht="24.2" customHeight="1">
      <c r="B107" s="33"/>
      <c r="C107" s="132" t="s">
        <v>82</v>
      </c>
      <c r="D107" s="132" t="s">
        <v>170</v>
      </c>
      <c r="E107" s="133" t="s">
        <v>3071</v>
      </c>
      <c r="F107" s="134" t="s">
        <v>3072</v>
      </c>
      <c r="G107" s="135" t="s">
        <v>218</v>
      </c>
      <c r="H107" s="136">
        <v>100</v>
      </c>
      <c r="I107" s="137"/>
      <c r="J107" s="138">
        <f>ROUND(I107*H107,2)</f>
        <v>0</v>
      </c>
      <c r="K107" s="134" t="s">
        <v>19</v>
      </c>
      <c r="L107" s="33"/>
      <c r="M107" s="139" t="s">
        <v>19</v>
      </c>
      <c r="N107" s="140" t="s">
        <v>46</v>
      </c>
      <c r="P107" s="141">
        <f>O107*H107</f>
        <v>0</v>
      </c>
      <c r="Q107" s="141">
        <v>0</v>
      </c>
      <c r="R107" s="141">
        <f>Q107*H107</f>
        <v>0</v>
      </c>
      <c r="S107" s="141">
        <v>0</v>
      </c>
      <c r="T107" s="142">
        <f>S107*H107</f>
        <v>0</v>
      </c>
      <c r="AR107" s="143" t="s">
        <v>309</v>
      </c>
      <c r="AT107" s="143" t="s">
        <v>170</v>
      </c>
      <c r="AU107" s="143" t="s">
        <v>103</v>
      </c>
      <c r="AY107" s="18" t="s">
        <v>167</v>
      </c>
      <c r="BE107" s="144">
        <f>IF(N107="základní",J107,0)</f>
        <v>0</v>
      </c>
      <c r="BF107" s="144">
        <f>IF(N107="snížená",J107,0)</f>
        <v>0</v>
      </c>
      <c r="BG107" s="144">
        <f>IF(N107="zákl. přenesená",J107,0)</f>
        <v>0</v>
      </c>
      <c r="BH107" s="144">
        <f>IF(N107="sníž. přenesená",J107,0)</f>
        <v>0</v>
      </c>
      <c r="BI107" s="144">
        <f>IF(N107="nulová",J107,0)</f>
        <v>0</v>
      </c>
      <c r="BJ107" s="18" t="s">
        <v>90</v>
      </c>
      <c r="BK107" s="144">
        <f>ROUND(I107*H107,2)</f>
        <v>0</v>
      </c>
      <c r="BL107" s="18" t="s">
        <v>309</v>
      </c>
      <c r="BM107" s="143" t="s">
        <v>3412</v>
      </c>
    </row>
    <row r="108" spans="2:65" s="1" customFormat="1" ht="16.5" customHeight="1">
      <c r="B108" s="33"/>
      <c r="C108" s="132" t="s">
        <v>90</v>
      </c>
      <c r="D108" s="132" t="s">
        <v>170</v>
      </c>
      <c r="E108" s="133" t="s">
        <v>3074</v>
      </c>
      <c r="F108" s="134" t="s">
        <v>3075</v>
      </c>
      <c r="G108" s="135" t="s">
        <v>218</v>
      </c>
      <c r="H108" s="136">
        <v>35</v>
      </c>
      <c r="I108" s="137"/>
      <c r="J108" s="138">
        <f>ROUND(I108*H108,2)</f>
        <v>0</v>
      </c>
      <c r="K108" s="134" t="s">
        <v>19</v>
      </c>
      <c r="L108" s="33"/>
      <c r="M108" s="139" t="s">
        <v>19</v>
      </c>
      <c r="N108" s="140" t="s">
        <v>46</v>
      </c>
      <c r="P108" s="141">
        <f>O108*H108</f>
        <v>0</v>
      </c>
      <c r="Q108" s="141">
        <v>0</v>
      </c>
      <c r="R108" s="141">
        <f>Q108*H108</f>
        <v>0</v>
      </c>
      <c r="S108" s="141">
        <v>0</v>
      </c>
      <c r="T108" s="142">
        <f>S108*H108</f>
        <v>0</v>
      </c>
      <c r="AR108" s="143" t="s">
        <v>309</v>
      </c>
      <c r="AT108" s="143" t="s">
        <v>170</v>
      </c>
      <c r="AU108" s="143" t="s">
        <v>103</v>
      </c>
      <c r="AY108" s="18" t="s">
        <v>167</v>
      </c>
      <c r="BE108" s="144">
        <f>IF(N108="základní",J108,0)</f>
        <v>0</v>
      </c>
      <c r="BF108" s="144">
        <f>IF(N108="snížená",J108,0)</f>
        <v>0</v>
      </c>
      <c r="BG108" s="144">
        <f>IF(N108="zákl. přenesená",J108,0)</f>
        <v>0</v>
      </c>
      <c r="BH108" s="144">
        <f>IF(N108="sníž. přenesená",J108,0)</f>
        <v>0</v>
      </c>
      <c r="BI108" s="144">
        <f>IF(N108="nulová",J108,0)</f>
        <v>0</v>
      </c>
      <c r="BJ108" s="18" t="s">
        <v>90</v>
      </c>
      <c r="BK108" s="144">
        <f>ROUND(I108*H108,2)</f>
        <v>0</v>
      </c>
      <c r="BL108" s="18" t="s">
        <v>309</v>
      </c>
      <c r="BM108" s="143" t="s">
        <v>3413</v>
      </c>
    </row>
    <row r="109" spans="2:65" s="1" customFormat="1" ht="16.5" customHeight="1">
      <c r="B109" s="33"/>
      <c r="C109" s="132" t="s">
        <v>103</v>
      </c>
      <c r="D109" s="132" t="s">
        <v>170</v>
      </c>
      <c r="E109" s="133" t="s">
        <v>3077</v>
      </c>
      <c r="F109" s="134" t="s">
        <v>3078</v>
      </c>
      <c r="G109" s="135" t="s">
        <v>218</v>
      </c>
      <c r="H109" s="136">
        <v>65</v>
      </c>
      <c r="I109" s="137"/>
      <c r="J109" s="138">
        <f>ROUND(I109*H109,2)</f>
        <v>0</v>
      </c>
      <c r="K109" s="134" t="s">
        <v>19</v>
      </c>
      <c r="L109" s="33"/>
      <c r="M109" s="139" t="s">
        <v>19</v>
      </c>
      <c r="N109" s="140" t="s">
        <v>46</v>
      </c>
      <c r="P109" s="141">
        <f>O109*H109</f>
        <v>0</v>
      </c>
      <c r="Q109" s="141">
        <v>0</v>
      </c>
      <c r="R109" s="141">
        <f>Q109*H109</f>
        <v>0</v>
      </c>
      <c r="S109" s="141">
        <v>0</v>
      </c>
      <c r="T109" s="142">
        <f>S109*H109</f>
        <v>0</v>
      </c>
      <c r="AR109" s="143" t="s">
        <v>309</v>
      </c>
      <c r="AT109" s="143" t="s">
        <v>170</v>
      </c>
      <c r="AU109" s="143" t="s">
        <v>103</v>
      </c>
      <c r="AY109" s="18" t="s">
        <v>167</v>
      </c>
      <c r="BE109" s="144">
        <f>IF(N109="základní",J109,0)</f>
        <v>0</v>
      </c>
      <c r="BF109" s="144">
        <f>IF(N109="snížená",J109,0)</f>
        <v>0</v>
      </c>
      <c r="BG109" s="144">
        <f>IF(N109="zákl. přenesená",J109,0)</f>
        <v>0</v>
      </c>
      <c r="BH109" s="144">
        <f>IF(N109="sníž. přenesená",J109,0)</f>
        <v>0</v>
      </c>
      <c r="BI109" s="144">
        <f>IF(N109="nulová",J109,0)</f>
        <v>0</v>
      </c>
      <c r="BJ109" s="18" t="s">
        <v>90</v>
      </c>
      <c r="BK109" s="144">
        <f>ROUND(I109*H109,2)</f>
        <v>0</v>
      </c>
      <c r="BL109" s="18" t="s">
        <v>309</v>
      </c>
      <c r="BM109" s="143" t="s">
        <v>3414</v>
      </c>
    </row>
    <row r="110" spans="2:63" s="11" customFormat="1" ht="20.85" customHeight="1">
      <c r="B110" s="120"/>
      <c r="D110" s="121" t="s">
        <v>73</v>
      </c>
      <c r="E110" s="130" t="s">
        <v>3415</v>
      </c>
      <c r="F110" s="130" t="s">
        <v>3416</v>
      </c>
      <c r="I110" s="123"/>
      <c r="J110" s="131">
        <f>BK110</f>
        <v>0</v>
      </c>
      <c r="L110" s="120"/>
      <c r="M110" s="125"/>
      <c r="P110" s="126">
        <f>SUM(P111:P118)</f>
        <v>0</v>
      </c>
      <c r="R110" s="126">
        <f>SUM(R111:R118)</f>
        <v>2.32105</v>
      </c>
      <c r="T110" s="127">
        <f>SUM(T111:T118)</f>
        <v>0.03168</v>
      </c>
      <c r="AR110" s="121" t="s">
        <v>90</v>
      </c>
      <c r="AT110" s="128" t="s">
        <v>73</v>
      </c>
      <c r="AU110" s="128" t="s">
        <v>90</v>
      </c>
      <c r="AY110" s="121" t="s">
        <v>167</v>
      </c>
      <c r="BK110" s="129">
        <f>SUM(BK111:BK118)</f>
        <v>0</v>
      </c>
    </row>
    <row r="111" spans="2:65" s="1" customFormat="1" ht="24.2" customHeight="1">
      <c r="B111" s="33"/>
      <c r="C111" s="132" t="s">
        <v>175</v>
      </c>
      <c r="D111" s="132" t="s">
        <v>170</v>
      </c>
      <c r="E111" s="133" t="s">
        <v>3417</v>
      </c>
      <c r="F111" s="134" t="s">
        <v>3418</v>
      </c>
      <c r="G111" s="135" t="s">
        <v>368</v>
      </c>
      <c r="H111" s="136">
        <v>45</v>
      </c>
      <c r="I111" s="137"/>
      <c r="J111" s="138">
        <f>ROUND(I111*H111,2)</f>
        <v>0</v>
      </c>
      <c r="K111" s="134" t="s">
        <v>174</v>
      </c>
      <c r="L111" s="33"/>
      <c r="M111" s="139" t="s">
        <v>19</v>
      </c>
      <c r="N111" s="140" t="s">
        <v>46</v>
      </c>
      <c r="P111" s="141">
        <f>O111*H111</f>
        <v>0</v>
      </c>
      <c r="Q111" s="141">
        <v>0.04333</v>
      </c>
      <c r="R111" s="141">
        <f>Q111*H111</f>
        <v>1.94985</v>
      </c>
      <c r="S111" s="141">
        <v>0</v>
      </c>
      <c r="T111" s="142">
        <f>S111*H111</f>
        <v>0</v>
      </c>
      <c r="AR111" s="143" t="s">
        <v>309</v>
      </c>
      <c r="AT111" s="143" t="s">
        <v>170</v>
      </c>
      <c r="AU111" s="143" t="s">
        <v>103</v>
      </c>
      <c r="AY111" s="18" t="s">
        <v>167</v>
      </c>
      <c r="BE111" s="144">
        <f>IF(N111="základní",J111,0)</f>
        <v>0</v>
      </c>
      <c r="BF111" s="144">
        <f>IF(N111="snížená",J111,0)</f>
        <v>0</v>
      </c>
      <c r="BG111" s="144">
        <f>IF(N111="zákl. přenesená",J111,0)</f>
        <v>0</v>
      </c>
      <c r="BH111" s="144">
        <f>IF(N111="sníž. přenesená",J111,0)</f>
        <v>0</v>
      </c>
      <c r="BI111" s="144">
        <f>IF(N111="nulová",J111,0)</f>
        <v>0</v>
      </c>
      <c r="BJ111" s="18" t="s">
        <v>90</v>
      </c>
      <c r="BK111" s="144">
        <f>ROUND(I111*H111,2)</f>
        <v>0</v>
      </c>
      <c r="BL111" s="18" t="s">
        <v>309</v>
      </c>
      <c r="BM111" s="143" t="s">
        <v>3419</v>
      </c>
    </row>
    <row r="112" spans="2:47" s="1" customFormat="1" ht="11.25">
      <c r="B112" s="33"/>
      <c r="D112" s="145" t="s">
        <v>177</v>
      </c>
      <c r="F112" s="146" t="s">
        <v>3420</v>
      </c>
      <c r="I112" s="147"/>
      <c r="L112" s="33"/>
      <c r="M112" s="148"/>
      <c r="T112" s="54"/>
      <c r="AT112" s="18" t="s">
        <v>177</v>
      </c>
      <c r="AU112" s="18" t="s">
        <v>103</v>
      </c>
    </row>
    <row r="113" spans="2:65" s="1" customFormat="1" ht="16.5" customHeight="1">
      <c r="B113" s="33"/>
      <c r="C113" s="132" t="s">
        <v>215</v>
      </c>
      <c r="D113" s="132" t="s">
        <v>170</v>
      </c>
      <c r="E113" s="133" t="s">
        <v>3421</v>
      </c>
      <c r="F113" s="134" t="s">
        <v>3422</v>
      </c>
      <c r="G113" s="135" t="s">
        <v>368</v>
      </c>
      <c r="H113" s="136">
        <v>120</v>
      </c>
      <c r="I113" s="137"/>
      <c r="J113" s="138">
        <f>ROUND(I113*H113,2)</f>
        <v>0</v>
      </c>
      <c r="K113" s="134" t="s">
        <v>174</v>
      </c>
      <c r="L113" s="33"/>
      <c r="M113" s="139" t="s">
        <v>19</v>
      </c>
      <c r="N113" s="140" t="s">
        <v>46</v>
      </c>
      <c r="P113" s="141">
        <f>O113*H113</f>
        <v>0</v>
      </c>
      <c r="Q113" s="141">
        <v>0.00048</v>
      </c>
      <c r="R113" s="141">
        <f>Q113*H113</f>
        <v>0.0576</v>
      </c>
      <c r="S113" s="141">
        <v>0</v>
      </c>
      <c r="T113" s="142">
        <f>S113*H113</f>
        <v>0</v>
      </c>
      <c r="AR113" s="143" t="s">
        <v>309</v>
      </c>
      <c r="AT113" s="143" t="s">
        <v>170</v>
      </c>
      <c r="AU113" s="143" t="s">
        <v>103</v>
      </c>
      <c r="AY113" s="18" t="s">
        <v>167</v>
      </c>
      <c r="BE113" s="144">
        <f>IF(N113="základní",J113,0)</f>
        <v>0</v>
      </c>
      <c r="BF113" s="144">
        <f>IF(N113="snížená",J113,0)</f>
        <v>0</v>
      </c>
      <c r="BG113" s="144">
        <f>IF(N113="zákl. přenesená",J113,0)</f>
        <v>0</v>
      </c>
      <c r="BH113" s="144">
        <f>IF(N113="sníž. přenesená",J113,0)</f>
        <v>0</v>
      </c>
      <c r="BI113" s="144">
        <f>IF(N113="nulová",J113,0)</f>
        <v>0</v>
      </c>
      <c r="BJ113" s="18" t="s">
        <v>90</v>
      </c>
      <c r="BK113" s="144">
        <f>ROUND(I113*H113,2)</f>
        <v>0</v>
      </c>
      <c r="BL113" s="18" t="s">
        <v>309</v>
      </c>
      <c r="BM113" s="143" t="s">
        <v>3423</v>
      </c>
    </row>
    <row r="114" spans="2:47" s="1" customFormat="1" ht="11.25">
      <c r="B114" s="33"/>
      <c r="D114" s="145" t="s">
        <v>177</v>
      </c>
      <c r="F114" s="146" t="s">
        <v>3424</v>
      </c>
      <c r="I114" s="147"/>
      <c r="L114" s="33"/>
      <c r="M114" s="148"/>
      <c r="T114" s="54"/>
      <c r="AT114" s="18" t="s">
        <v>177</v>
      </c>
      <c r="AU114" s="18" t="s">
        <v>103</v>
      </c>
    </row>
    <row r="115" spans="2:65" s="1" customFormat="1" ht="16.5" customHeight="1">
      <c r="B115" s="33"/>
      <c r="C115" s="132" t="s">
        <v>223</v>
      </c>
      <c r="D115" s="132" t="s">
        <v>170</v>
      </c>
      <c r="E115" s="133" t="s">
        <v>3425</v>
      </c>
      <c r="F115" s="134" t="s">
        <v>3426</v>
      </c>
      <c r="G115" s="135" t="s">
        <v>368</v>
      </c>
      <c r="H115" s="136">
        <v>140</v>
      </c>
      <c r="I115" s="137"/>
      <c r="J115" s="138">
        <f>ROUND(I115*H115,2)</f>
        <v>0</v>
      </c>
      <c r="K115" s="134" t="s">
        <v>174</v>
      </c>
      <c r="L115" s="33"/>
      <c r="M115" s="139" t="s">
        <v>19</v>
      </c>
      <c r="N115" s="140" t="s">
        <v>46</v>
      </c>
      <c r="P115" s="141">
        <f>O115*H115</f>
        <v>0</v>
      </c>
      <c r="Q115" s="141">
        <v>0.00224</v>
      </c>
      <c r="R115" s="141">
        <f>Q115*H115</f>
        <v>0.3136</v>
      </c>
      <c r="S115" s="141">
        <v>0</v>
      </c>
      <c r="T115" s="142">
        <f>S115*H115</f>
        <v>0</v>
      </c>
      <c r="AR115" s="143" t="s">
        <v>309</v>
      </c>
      <c r="AT115" s="143" t="s">
        <v>170</v>
      </c>
      <c r="AU115" s="143" t="s">
        <v>103</v>
      </c>
      <c r="AY115" s="18" t="s">
        <v>167</v>
      </c>
      <c r="BE115" s="144">
        <f>IF(N115="základní",J115,0)</f>
        <v>0</v>
      </c>
      <c r="BF115" s="144">
        <f>IF(N115="snížená",J115,0)</f>
        <v>0</v>
      </c>
      <c r="BG115" s="144">
        <f>IF(N115="zákl. přenesená",J115,0)</f>
        <v>0</v>
      </c>
      <c r="BH115" s="144">
        <f>IF(N115="sníž. přenesená",J115,0)</f>
        <v>0</v>
      </c>
      <c r="BI115" s="144">
        <f>IF(N115="nulová",J115,0)</f>
        <v>0</v>
      </c>
      <c r="BJ115" s="18" t="s">
        <v>90</v>
      </c>
      <c r="BK115" s="144">
        <f>ROUND(I115*H115,2)</f>
        <v>0</v>
      </c>
      <c r="BL115" s="18" t="s">
        <v>309</v>
      </c>
      <c r="BM115" s="143" t="s">
        <v>3427</v>
      </c>
    </row>
    <row r="116" spans="2:47" s="1" customFormat="1" ht="11.25">
      <c r="B116" s="33"/>
      <c r="D116" s="145" t="s">
        <v>177</v>
      </c>
      <c r="F116" s="146" t="s">
        <v>3428</v>
      </c>
      <c r="I116" s="147"/>
      <c r="L116" s="33"/>
      <c r="M116" s="148"/>
      <c r="T116" s="54"/>
      <c r="AT116" s="18" t="s">
        <v>177</v>
      </c>
      <c r="AU116" s="18" t="s">
        <v>103</v>
      </c>
    </row>
    <row r="117" spans="2:65" s="1" customFormat="1" ht="16.5" customHeight="1">
      <c r="B117" s="33"/>
      <c r="C117" s="132" t="s">
        <v>230</v>
      </c>
      <c r="D117" s="132" t="s">
        <v>170</v>
      </c>
      <c r="E117" s="133" t="s">
        <v>3429</v>
      </c>
      <c r="F117" s="134" t="s">
        <v>3430</v>
      </c>
      <c r="G117" s="135" t="s">
        <v>368</v>
      </c>
      <c r="H117" s="136">
        <v>16</v>
      </c>
      <c r="I117" s="137"/>
      <c r="J117" s="138">
        <f>ROUND(I117*H117,2)</f>
        <v>0</v>
      </c>
      <c r="K117" s="134" t="s">
        <v>174</v>
      </c>
      <c r="L117" s="33"/>
      <c r="M117" s="139" t="s">
        <v>19</v>
      </c>
      <c r="N117" s="140" t="s">
        <v>46</v>
      </c>
      <c r="P117" s="141">
        <f>O117*H117</f>
        <v>0</v>
      </c>
      <c r="Q117" s="141">
        <v>0</v>
      </c>
      <c r="R117" s="141">
        <f>Q117*H117</f>
        <v>0</v>
      </c>
      <c r="S117" s="141">
        <v>0.00198</v>
      </c>
      <c r="T117" s="142">
        <f>S117*H117</f>
        <v>0.03168</v>
      </c>
      <c r="AR117" s="143" t="s">
        <v>309</v>
      </c>
      <c r="AT117" s="143" t="s">
        <v>170</v>
      </c>
      <c r="AU117" s="143" t="s">
        <v>103</v>
      </c>
      <c r="AY117" s="18" t="s">
        <v>167</v>
      </c>
      <c r="BE117" s="144">
        <f>IF(N117="základní",J117,0)</f>
        <v>0</v>
      </c>
      <c r="BF117" s="144">
        <f>IF(N117="snížená",J117,0)</f>
        <v>0</v>
      </c>
      <c r="BG117" s="144">
        <f>IF(N117="zákl. přenesená",J117,0)</f>
        <v>0</v>
      </c>
      <c r="BH117" s="144">
        <f>IF(N117="sníž. přenesená",J117,0)</f>
        <v>0</v>
      </c>
      <c r="BI117" s="144">
        <f>IF(N117="nulová",J117,0)</f>
        <v>0</v>
      </c>
      <c r="BJ117" s="18" t="s">
        <v>90</v>
      </c>
      <c r="BK117" s="144">
        <f>ROUND(I117*H117,2)</f>
        <v>0</v>
      </c>
      <c r="BL117" s="18" t="s">
        <v>309</v>
      </c>
      <c r="BM117" s="143" t="s">
        <v>3431</v>
      </c>
    </row>
    <row r="118" spans="2:47" s="1" customFormat="1" ht="11.25">
      <c r="B118" s="33"/>
      <c r="D118" s="145" t="s">
        <v>177</v>
      </c>
      <c r="F118" s="146" t="s">
        <v>3432</v>
      </c>
      <c r="I118" s="147"/>
      <c r="L118" s="33"/>
      <c r="M118" s="148"/>
      <c r="T118" s="54"/>
      <c r="AT118" s="18" t="s">
        <v>177</v>
      </c>
      <c r="AU118" s="18" t="s">
        <v>103</v>
      </c>
    </row>
    <row r="119" spans="2:63" s="11" customFormat="1" ht="20.85" customHeight="1">
      <c r="B119" s="120"/>
      <c r="D119" s="121" t="s">
        <v>73</v>
      </c>
      <c r="E119" s="130" t="s">
        <v>3433</v>
      </c>
      <c r="F119" s="130" t="s">
        <v>3434</v>
      </c>
      <c r="I119" s="123"/>
      <c r="J119" s="131">
        <f>BK119</f>
        <v>0</v>
      </c>
      <c r="L119" s="120"/>
      <c r="M119" s="125"/>
      <c r="P119" s="126">
        <f>SUM(P120:P141)</f>
        <v>0</v>
      </c>
      <c r="R119" s="126">
        <f>SUM(R120:R141)</f>
        <v>1.6548</v>
      </c>
      <c r="T119" s="127">
        <f>SUM(T120:T141)</f>
        <v>0.2728</v>
      </c>
      <c r="AR119" s="121" t="s">
        <v>90</v>
      </c>
      <c r="AT119" s="128" t="s">
        <v>73</v>
      </c>
      <c r="AU119" s="128" t="s">
        <v>90</v>
      </c>
      <c r="AY119" s="121" t="s">
        <v>167</v>
      </c>
      <c r="BK119" s="129">
        <f>SUM(BK120:BK141)</f>
        <v>0</v>
      </c>
    </row>
    <row r="120" spans="2:65" s="1" customFormat="1" ht="16.5" customHeight="1">
      <c r="B120" s="33"/>
      <c r="C120" s="132" t="s">
        <v>235</v>
      </c>
      <c r="D120" s="132" t="s">
        <v>170</v>
      </c>
      <c r="E120" s="133" t="s">
        <v>3435</v>
      </c>
      <c r="F120" s="134" t="s">
        <v>3436</v>
      </c>
      <c r="G120" s="135" t="s">
        <v>312</v>
      </c>
      <c r="H120" s="136">
        <v>76</v>
      </c>
      <c r="I120" s="137"/>
      <c r="J120" s="138">
        <f>ROUND(I120*H120,2)</f>
        <v>0</v>
      </c>
      <c r="K120" s="134" t="s">
        <v>174</v>
      </c>
      <c r="L120" s="33"/>
      <c r="M120" s="139" t="s">
        <v>19</v>
      </c>
      <c r="N120" s="140" t="s">
        <v>46</v>
      </c>
      <c r="P120" s="141">
        <f>O120*H120</f>
        <v>0</v>
      </c>
      <c r="Q120" s="141">
        <v>0</v>
      </c>
      <c r="R120" s="141">
        <f>Q120*H120</f>
        <v>0</v>
      </c>
      <c r="S120" s="141">
        <v>0</v>
      </c>
      <c r="T120" s="142">
        <f>S120*H120</f>
        <v>0</v>
      </c>
      <c r="AR120" s="143" t="s">
        <v>309</v>
      </c>
      <c r="AT120" s="143" t="s">
        <v>170</v>
      </c>
      <c r="AU120" s="143" t="s">
        <v>103</v>
      </c>
      <c r="AY120" s="18" t="s">
        <v>167</v>
      </c>
      <c r="BE120" s="144">
        <f>IF(N120="základní",J120,0)</f>
        <v>0</v>
      </c>
      <c r="BF120" s="144">
        <f>IF(N120="snížená",J120,0)</f>
        <v>0</v>
      </c>
      <c r="BG120" s="144">
        <f>IF(N120="zákl. přenesená",J120,0)</f>
        <v>0</v>
      </c>
      <c r="BH120" s="144">
        <f>IF(N120="sníž. přenesená",J120,0)</f>
        <v>0</v>
      </c>
      <c r="BI120" s="144">
        <f>IF(N120="nulová",J120,0)</f>
        <v>0</v>
      </c>
      <c r="BJ120" s="18" t="s">
        <v>90</v>
      </c>
      <c r="BK120" s="144">
        <f>ROUND(I120*H120,2)</f>
        <v>0</v>
      </c>
      <c r="BL120" s="18" t="s">
        <v>309</v>
      </c>
      <c r="BM120" s="143" t="s">
        <v>3437</v>
      </c>
    </row>
    <row r="121" spans="2:47" s="1" customFormat="1" ht="11.25">
      <c r="B121" s="33"/>
      <c r="D121" s="145" t="s">
        <v>177</v>
      </c>
      <c r="F121" s="146" t="s">
        <v>3438</v>
      </c>
      <c r="I121" s="147"/>
      <c r="L121" s="33"/>
      <c r="M121" s="148"/>
      <c r="T121" s="54"/>
      <c r="AT121" s="18" t="s">
        <v>177</v>
      </c>
      <c r="AU121" s="18" t="s">
        <v>103</v>
      </c>
    </row>
    <row r="122" spans="2:65" s="1" customFormat="1" ht="16.5" customHeight="1">
      <c r="B122" s="33"/>
      <c r="C122" s="132" t="s">
        <v>168</v>
      </c>
      <c r="D122" s="132" t="s">
        <v>170</v>
      </c>
      <c r="E122" s="133" t="s">
        <v>3439</v>
      </c>
      <c r="F122" s="134" t="s">
        <v>3440</v>
      </c>
      <c r="G122" s="135" t="s">
        <v>312</v>
      </c>
      <c r="H122" s="136">
        <v>21</v>
      </c>
      <c r="I122" s="137"/>
      <c r="J122" s="138">
        <f>ROUND(I122*H122,2)</f>
        <v>0</v>
      </c>
      <c r="K122" s="134" t="s">
        <v>174</v>
      </c>
      <c r="L122" s="33"/>
      <c r="M122" s="139" t="s">
        <v>19</v>
      </c>
      <c r="N122" s="140" t="s">
        <v>46</v>
      </c>
      <c r="P122" s="141">
        <f>O122*H122</f>
        <v>0</v>
      </c>
      <c r="Q122" s="141">
        <v>0</v>
      </c>
      <c r="R122" s="141">
        <f>Q122*H122</f>
        <v>0</v>
      </c>
      <c r="S122" s="141">
        <v>0</v>
      </c>
      <c r="T122" s="142">
        <f>S122*H122</f>
        <v>0</v>
      </c>
      <c r="AR122" s="143" t="s">
        <v>309</v>
      </c>
      <c r="AT122" s="143" t="s">
        <v>170</v>
      </c>
      <c r="AU122" s="143" t="s">
        <v>103</v>
      </c>
      <c r="AY122" s="18" t="s">
        <v>167</v>
      </c>
      <c r="BE122" s="144">
        <f>IF(N122="základní",J122,0)</f>
        <v>0</v>
      </c>
      <c r="BF122" s="144">
        <f>IF(N122="snížená",J122,0)</f>
        <v>0</v>
      </c>
      <c r="BG122" s="144">
        <f>IF(N122="zákl. přenesená",J122,0)</f>
        <v>0</v>
      </c>
      <c r="BH122" s="144">
        <f>IF(N122="sníž. přenesená",J122,0)</f>
        <v>0</v>
      </c>
      <c r="BI122" s="144">
        <f>IF(N122="nulová",J122,0)</f>
        <v>0</v>
      </c>
      <c r="BJ122" s="18" t="s">
        <v>90</v>
      </c>
      <c r="BK122" s="144">
        <f>ROUND(I122*H122,2)</f>
        <v>0</v>
      </c>
      <c r="BL122" s="18" t="s">
        <v>309</v>
      </c>
      <c r="BM122" s="143" t="s">
        <v>3441</v>
      </c>
    </row>
    <row r="123" spans="2:47" s="1" customFormat="1" ht="11.25">
      <c r="B123" s="33"/>
      <c r="D123" s="145" t="s">
        <v>177</v>
      </c>
      <c r="F123" s="146" t="s">
        <v>3442</v>
      </c>
      <c r="I123" s="147"/>
      <c r="L123" s="33"/>
      <c r="M123" s="148"/>
      <c r="T123" s="54"/>
      <c r="AT123" s="18" t="s">
        <v>177</v>
      </c>
      <c r="AU123" s="18" t="s">
        <v>103</v>
      </c>
    </row>
    <row r="124" spans="2:65" s="1" customFormat="1" ht="16.5" customHeight="1">
      <c r="B124" s="33"/>
      <c r="C124" s="132" t="s">
        <v>263</v>
      </c>
      <c r="D124" s="132" t="s">
        <v>170</v>
      </c>
      <c r="E124" s="133" t="s">
        <v>3443</v>
      </c>
      <c r="F124" s="134" t="s">
        <v>3444</v>
      </c>
      <c r="G124" s="135" t="s">
        <v>312</v>
      </c>
      <c r="H124" s="136">
        <v>10</v>
      </c>
      <c r="I124" s="137"/>
      <c r="J124" s="138">
        <f>ROUND(I124*H124,2)</f>
        <v>0</v>
      </c>
      <c r="K124" s="134" t="s">
        <v>174</v>
      </c>
      <c r="L124" s="33"/>
      <c r="M124" s="139" t="s">
        <v>19</v>
      </c>
      <c r="N124" s="140" t="s">
        <v>46</v>
      </c>
      <c r="P124" s="141">
        <f>O124*H124</f>
        <v>0</v>
      </c>
      <c r="Q124" s="141">
        <v>0.00029</v>
      </c>
      <c r="R124" s="141">
        <f>Q124*H124</f>
        <v>0.0029</v>
      </c>
      <c r="S124" s="141">
        <v>0</v>
      </c>
      <c r="T124" s="142">
        <f>S124*H124</f>
        <v>0</v>
      </c>
      <c r="AR124" s="143" t="s">
        <v>309</v>
      </c>
      <c r="AT124" s="143" t="s">
        <v>170</v>
      </c>
      <c r="AU124" s="143" t="s">
        <v>103</v>
      </c>
      <c r="AY124" s="18" t="s">
        <v>167</v>
      </c>
      <c r="BE124" s="144">
        <f>IF(N124="základní",J124,0)</f>
        <v>0</v>
      </c>
      <c r="BF124" s="144">
        <f>IF(N124="snížená",J124,0)</f>
        <v>0</v>
      </c>
      <c r="BG124" s="144">
        <f>IF(N124="zákl. přenesená",J124,0)</f>
        <v>0</v>
      </c>
      <c r="BH124" s="144">
        <f>IF(N124="sníž. přenesená",J124,0)</f>
        <v>0</v>
      </c>
      <c r="BI124" s="144">
        <f>IF(N124="nulová",J124,0)</f>
        <v>0</v>
      </c>
      <c r="BJ124" s="18" t="s">
        <v>90</v>
      </c>
      <c r="BK124" s="144">
        <f>ROUND(I124*H124,2)</f>
        <v>0</v>
      </c>
      <c r="BL124" s="18" t="s">
        <v>309</v>
      </c>
      <c r="BM124" s="143" t="s">
        <v>3445</v>
      </c>
    </row>
    <row r="125" spans="2:47" s="1" customFormat="1" ht="11.25">
      <c r="B125" s="33"/>
      <c r="D125" s="145" t="s">
        <v>177</v>
      </c>
      <c r="F125" s="146" t="s">
        <v>3446</v>
      </c>
      <c r="I125" s="147"/>
      <c r="L125" s="33"/>
      <c r="M125" s="148"/>
      <c r="T125" s="54"/>
      <c r="AT125" s="18" t="s">
        <v>177</v>
      </c>
      <c r="AU125" s="18" t="s">
        <v>103</v>
      </c>
    </row>
    <row r="126" spans="2:65" s="1" customFormat="1" ht="24.2" customHeight="1">
      <c r="B126" s="33"/>
      <c r="C126" s="132" t="s">
        <v>275</v>
      </c>
      <c r="D126" s="132" t="s">
        <v>170</v>
      </c>
      <c r="E126" s="133" t="s">
        <v>3447</v>
      </c>
      <c r="F126" s="134" t="s">
        <v>3448</v>
      </c>
      <c r="G126" s="135" t="s">
        <v>382</v>
      </c>
      <c r="H126" s="136">
        <v>19</v>
      </c>
      <c r="I126" s="137"/>
      <c r="J126" s="138">
        <f>ROUND(I126*H126,2)</f>
        <v>0</v>
      </c>
      <c r="K126" s="134" t="s">
        <v>19</v>
      </c>
      <c r="L126" s="33"/>
      <c r="M126" s="139" t="s">
        <v>19</v>
      </c>
      <c r="N126" s="140" t="s">
        <v>46</v>
      </c>
      <c r="P126" s="141">
        <f>O126*H126</f>
        <v>0</v>
      </c>
      <c r="Q126" s="141">
        <v>0.01697</v>
      </c>
      <c r="R126" s="141">
        <f>Q126*H126</f>
        <v>0.32243</v>
      </c>
      <c r="S126" s="141">
        <v>0</v>
      </c>
      <c r="T126" s="142">
        <f>S126*H126</f>
        <v>0</v>
      </c>
      <c r="AR126" s="143" t="s">
        <v>309</v>
      </c>
      <c r="AT126" s="143" t="s">
        <v>170</v>
      </c>
      <c r="AU126" s="143" t="s">
        <v>103</v>
      </c>
      <c r="AY126" s="18" t="s">
        <v>167</v>
      </c>
      <c r="BE126" s="144">
        <f>IF(N126="základní",J126,0)</f>
        <v>0</v>
      </c>
      <c r="BF126" s="144">
        <f>IF(N126="snížená",J126,0)</f>
        <v>0</v>
      </c>
      <c r="BG126" s="144">
        <f>IF(N126="zákl. přenesená",J126,0)</f>
        <v>0</v>
      </c>
      <c r="BH126" s="144">
        <f>IF(N126="sníž. přenesená",J126,0)</f>
        <v>0</v>
      </c>
      <c r="BI126" s="144">
        <f>IF(N126="nulová",J126,0)</f>
        <v>0</v>
      </c>
      <c r="BJ126" s="18" t="s">
        <v>90</v>
      </c>
      <c r="BK126" s="144">
        <f>ROUND(I126*H126,2)</f>
        <v>0</v>
      </c>
      <c r="BL126" s="18" t="s">
        <v>309</v>
      </c>
      <c r="BM126" s="143" t="s">
        <v>3449</v>
      </c>
    </row>
    <row r="127" spans="2:65" s="1" customFormat="1" ht="24.2" customHeight="1">
      <c r="B127" s="33"/>
      <c r="C127" s="132" t="s">
        <v>285</v>
      </c>
      <c r="D127" s="132" t="s">
        <v>170</v>
      </c>
      <c r="E127" s="133" t="s">
        <v>3450</v>
      </c>
      <c r="F127" s="134" t="s">
        <v>3451</v>
      </c>
      <c r="G127" s="135" t="s">
        <v>382</v>
      </c>
      <c r="H127" s="136">
        <v>19</v>
      </c>
      <c r="I127" s="137"/>
      <c r="J127" s="138">
        <f>ROUND(I127*H127,2)</f>
        <v>0</v>
      </c>
      <c r="K127" s="134" t="s">
        <v>174</v>
      </c>
      <c r="L127" s="33"/>
      <c r="M127" s="139" t="s">
        <v>19</v>
      </c>
      <c r="N127" s="140" t="s">
        <v>46</v>
      </c>
      <c r="P127" s="141">
        <f>O127*H127</f>
        <v>0</v>
      </c>
      <c r="Q127" s="141">
        <v>0.01647</v>
      </c>
      <c r="R127" s="141">
        <f>Q127*H127</f>
        <v>0.31293</v>
      </c>
      <c r="S127" s="141">
        <v>0</v>
      </c>
      <c r="T127" s="142">
        <f>S127*H127</f>
        <v>0</v>
      </c>
      <c r="AR127" s="143" t="s">
        <v>309</v>
      </c>
      <c r="AT127" s="143" t="s">
        <v>170</v>
      </c>
      <c r="AU127" s="143" t="s">
        <v>103</v>
      </c>
      <c r="AY127" s="18" t="s">
        <v>167</v>
      </c>
      <c r="BE127" s="144">
        <f>IF(N127="základní",J127,0)</f>
        <v>0</v>
      </c>
      <c r="BF127" s="144">
        <f>IF(N127="snížená",J127,0)</f>
        <v>0</v>
      </c>
      <c r="BG127" s="144">
        <f>IF(N127="zákl. přenesená",J127,0)</f>
        <v>0</v>
      </c>
      <c r="BH127" s="144">
        <f>IF(N127="sníž. přenesená",J127,0)</f>
        <v>0</v>
      </c>
      <c r="BI127" s="144">
        <f>IF(N127="nulová",J127,0)</f>
        <v>0</v>
      </c>
      <c r="BJ127" s="18" t="s">
        <v>90</v>
      </c>
      <c r="BK127" s="144">
        <f>ROUND(I127*H127,2)</f>
        <v>0</v>
      </c>
      <c r="BL127" s="18" t="s">
        <v>309</v>
      </c>
      <c r="BM127" s="143" t="s">
        <v>3452</v>
      </c>
    </row>
    <row r="128" spans="2:47" s="1" customFormat="1" ht="11.25">
      <c r="B128" s="33"/>
      <c r="D128" s="145" t="s">
        <v>177</v>
      </c>
      <c r="F128" s="146" t="s">
        <v>3453</v>
      </c>
      <c r="I128" s="147"/>
      <c r="L128" s="33"/>
      <c r="M128" s="148"/>
      <c r="T128" s="54"/>
      <c r="AT128" s="18" t="s">
        <v>177</v>
      </c>
      <c r="AU128" s="18" t="s">
        <v>103</v>
      </c>
    </row>
    <row r="129" spans="2:65" s="1" customFormat="1" ht="16.5" customHeight="1">
      <c r="B129" s="33"/>
      <c r="C129" s="132" t="s">
        <v>292</v>
      </c>
      <c r="D129" s="132" t="s">
        <v>170</v>
      </c>
      <c r="E129" s="133" t="s">
        <v>3454</v>
      </c>
      <c r="F129" s="134" t="s">
        <v>3455</v>
      </c>
      <c r="G129" s="135" t="s">
        <v>382</v>
      </c>
      <c r="H129" s="136">
        <v>19</v>
      </c>
      <c r="I129" s="137"/>
      <c r="J129" s="138">
        <f>ROUND(I129*H129,2)</f>
        <v>0</v>
      </c>
      <c r="K129" s="134" t="s">
        <v>174</v>
      </c>
      <c r="L129" s="33"/>
      <c r="M129" s="139" t="s">
        <v>19</v>
      </c>
      <c r="N129" s="140" t="s">
        <v>46</v>
      </c>
      <c r="P129" s="141">
        <f>O129*H129</f>
        <v>0</v>
      </c>
      <c r="Q129" s="141">
        <v>0.01234</v>
      </c>
      <c r="R129" s="141">
        <f>Q129*H129</f>
        <v>0.23446</v>
      </c>
      <c r="S129" s="141">
        <v>0</v>
      </c>
      <c r="T129" s="142">
        <f>S129*H129</f>
        <v>0</v>
      </c>
      <c r="AR129" s="143" t="s">
        <v>309</v>
      </c>
      <c r="AT129" s="143" t="s">
        <v>170</v>
      </c>
      <c r="AU129" s="143" t="s">
        <v>103</v>
      </c>
      <c r="AY129" s="18" t="s">
        <v>167</v>
      </c>
      <c r="BE129" s="144">
        <f>IF(N129="základní",J129,0)</f>
        <v>0</v>
      </c>
      <c r="BF129" s="144">
        <f>IF(N129="snížená",J129,0)</f>
        <v>0</v>
      </c>
      <c r="BG129" s="144">
        <f>IF(N129="zákl. přenesená",J129,0)</f>
        <v>0</v>
      </c>
      <c r="BH129" s="144">
        <f>IF(N129="sníž. přenesená",J129,0)</f>
        <v>0</v>
      </c>
      <c r="BI129" s="144">
        <f>IF(N129="nulová",J129,0)</f>
        <v>0</v>
      </c>
      <c r="BJ129" s="18" t="s">
        <v>90</v>
      </c>
      <c r="BK129" s="144">
        <f>ROUND(I129*H129,2)</f>
        <v>0</v>
      </c>
      <c r="BL129" s="18" t="s">
        <v>309</v>
      </c>
      <c r="BM129" s="143" t="s">
        <v>3456</v>
      </c>
    </row>
    <row r="130" spans="2:47" s="1" customFormat="1" ht="11.25">
      <c r="B130" s="33"/>
      <c r="D130" s="145" t="s">
        <v>177</v>
      </c>
      <c r="F130" s="146" t="s">
        <v>3457</v>
      </c>
      <c r="I130" s="147"/>
      <c r="L130" s="33"/>
      <c r="M130" s="148"/>
      <c r="T130" s="54"/>
      <c r="AT130" s="18" t="s">
        <v>177</v>
      </c>
      <c r="AU130" s="18" t="s">
        <v>103</v>
      </c>
    </row>
    <row r="131" spans="2:65" s="1" customFormat="1" ht="24.2" customHeight="1">
      <c r="B131" s="33"/>
      <c r="C131" s="132" t="s">
        <v>298</v>
      </c>
      <c r="D131" s="132" t="s">
        <v>170</v>
      </c>
      <c r="E131" s="133" t="s">
        <v>3458</v>
      </c>
      <c r="F131" s="134" t="s">
        <v>3459</v>
      </c>
      <c r="G131" s="135" t="s">
        <v>382</v>
      </c>
      <c r="H131" s="136">
        <v>19</v>
      </c>
      <c r="I131" s="137"/>
      <c r="J131" s="138">
        <f>ROUND(I131*H131,2)</f>
        <v>0</v>
      </c>
      <c r="K131" s="134" t="s">
        <v>174</v>
      </c>
      <c r="L131" s="33"/>
      <c r="M131" s="139" t="s">
        <v>19</v>
      </c>
      <c r="N131" s="140" t="s">
        <v>46</v>
      </c>
      <c r="P131" s="141">
        <f>O131*H131</f>
        <v>0</v>
      </c>
      <c r="Q131" s="141">
        <v>0.01736</v>
      </c>
      <c r="R131" s="141">
        <f>Q131*H131</f>
        <v>0.32984</v>
      </c>
      <c r="S131" s="141">
        <v>0</v>
      </c>
      <c r="T131" s="142">
        <f>S131*H131</f>
        <v>0</v>
      </c>
      <c r="AR131" s="143" t="s">
        <v>309</v>
      </c>
      <c r="AT131" s="143" t="s">
        <v>170</v>
      </c>
      <c r="AU131" s="143" t="s">
        <v>103</v>
      </c>
      <c r="AY131" s="18" t="s">
        <v>167</v>
      </c>
      <c r="BE131" s="144">
        <f>IF(N131="základní",J131,0)</f>
        <v>0</v>
      </c>
      <c r="BF131" s="144">
        <f>IF(N131="snížená",J131,0)</f>
        <v>0</v>
      </c>
      <c r="BG131" s="144">
        <f>IF(N131="zákl. přenesená",J131,0)</f>
        <v>0</v>
      </c>
      <c r="BH131" s="144">
        <f>IF(N131="sníž. přenesená",J131,0)</f>
        <v>0</v>
      </c>
      <c r="BI131" s="144">
        <f>IF(N131="nulová",J131,0)</f>
        <v>0</v>
      </c>
      <c r="BJ131" s="18" t="s">
        <v>90</v>
      </c>
      <c r="BK131" s="144">
        <f>ROUND(I131*H131,2)</f>
        <v>0</v>
      </c>
      <c r="BL131" s="18" t="s">
        <v>309</v>
      </c>
      <c r="BM131" s="143" t="s">
        <v>3460</v>
      </c>
    </row>
    <row r="132" spans="2:47" s="1" customFormat="1" ht="11.25">
      <c r="B132" s="33"/>
      <c r="D132" s="145" t="s">
        <v>177</v>
      </c>
      <c r="F132" s="146" t="s">
        <v>3461</v>
      </c>
      <c r="I132" s="147"/>
      <c r="L132" s="33"/>
      <c r="M132" s="148"/>
      <c r="T132" s="54"/>
      <c r="AT132" s="18" t="s">
        <v>177</v>
      </c>
      <c r="AU132" s="18" t="s">
        <v>103</v>
      </c>
    </row>
    <row r="133" spans="2:65" s="1" customFormat="1" ht="21.75" customHeight="1">
      <c r="B133" s="33"/>
      <c r="C133" s="132" t="s">
        <v>8</v>
      </c>
      <c r="D133" s="132" t="s">
        <v>170</v>
      </c>
      <c r="E133" s="133" t="s">
        <v>3462</v>
      </c>
      <c r="F133" s="134" t="s">
        <v>3463</v>
      </c>
      <c r="G133" s="135" t="s">
        <v>382</v>
      </c>
      <c r="H133" s="136">
        <v>2</v>
      </c>
      <c r="I133" s="137"/>
      <c r="J133" s="138">
        <f>ROUND(I133*H133,2)</f>
        <v>0</v>
      </c>
      <c r="K133" s="134" t="s">
        <v>174</v>
      </c>
      <c r="L133" s="33"/>
      <c r="M133" s="139" t="s">
        <v>19</v>
      </c>
      <c r="N133" s="140" t="s">
        <v>46</v>
      </c>
      <c r="P133" s="141">
        <f>O133*H133</f>
        <v>0</v>
      </c>
      <c r="Q133" s="141">
        <v>0.01475</v>
      </c>
      <c r="R133" s="141">
        <f>Q133*H133</f>
        <v>0.0295</v>
      </c>
      <c r="S133" s="141">
        <v>0</v>
      </c>
      <c r="T133" s="142">
        <f>S133*H133</f>
        <v>0</v>
      </c>
      <c r="AR133" s="143" t="s">
        <v>309</v>
      </c>
      <c r="AT133" s="143" t="s">
        <v>170</v>
      </c>
      <c r="AU133" s="143" t="s">
        <v>103</v>
      </c>
      <c r="AY133" s="18" t="s">
        <v>167</v>
      </c>
      <c r="BE133" s="144">
        <f>IF(N133="základní",J133,0)</f>
        <v>0</v>
      </c>
      <c r="BF133" s="144">
        <f>IF(N133="snížená",J133,0)</f>
        <v>0</v>
      </c>
      <c r="BG133" s="144">
        <f>IF(N133="zákl. přenesená",J133,0)</f>
        <v>0</v>
      </c>
      <c r="BH133" s="144">
        <f>IF(N133="sníž. přenesená",J133,0)</f>
        <v>0</v>
      </c>
      <c r="BI133" s="144">
        <f>IF(N133="nulová",J133,0)</f>
        <v>0</v>
      </c>
      <c r="BJ133" s="18" t="s">
        <v>90</v>
      </c>
      <c r="BK133" s="144">
        <f>ROUND(I133*H133,2)</f>
        <v>0</v>
      </c>
      <c r="BL133" s="18" t="s">
        <v>309</v>
      </c>
      <c r="BM133" s="143" t="s">
        <v>3464</v>
      </c>
    </row>
    <row r="134" spans="2:47" s="1" customFormat="1" ht="11.25">
      <c r="B134" s="33"/>
      <c r="D134" s="145" t="s">
        <v>177</v>
      </c>
      <c r="F134" s="146" t="s">
        <v>3465</v>
      </c>
      <c r="I134" s="147"/>
      <c r="L134" s="33"/>
      <c r="M134" s="148"/>
      <c r="T134" s="54"/>
      <c r="AT134" s="18" t="s">
        <v>177</v>
      </c>
      <c r="AU134" s="18" t="s">
        <v>103</v>
      </c>
    </row>
    <row r="135" spans="2:65" s="1" customFormat="1" ht="16.5" customHeight="1">
      <c r="B135" s="33"/>
      <c r="C135" s="132" t="s">
        <v>309</v>
      </c>
      <c r="D135" s="132" t="s">
        <v>170</v>
      </c>
      <c r="E135" s="133" t="s">
        <v>3466</v>
      </c>
      <c r="F135" s="134" t="s">
        <v>3467</v>
      </c>
      <c r="G135" s="135" t="s">
        <v>382</v>
      </c>
      <c r="H135" s="136">
        <v>19</v>
      </c>
      <c r="I135" s="137"/>
      <c r="J135" s="138">
        <f>ROUND(I135*H135,2)</f>
        <v>0</v>
      </c>
      <c r="K135" s="134" t="s">
        <v>19</v>
      </c>
      <c r="L135" s="33"/>
      <c r="M135" s="139" t="s">
        <v>19</v>
      </c>
      <c r="N135" s="140" t="s">
        <v>46</v>
      </c>
      <c r="P135" s="141">
        <f>O135*H135</f>
        <v>0</v>
      </c>
      <c r="Q135" s="141">
        <v>0.00493</v>
      </c>
      <c r="R135" s="141">
        <f>Q135*H135</f>
        <v>0.09367</v>
      </c>
      <c r="S135" s="141">
        <v>0</v>
      </c>
      <c r="T135" s="142">
        <f>S135*H135</f>
        <v>0</v>
      </c>
      <c r="AR135" s="143" t="s">
        <v>309</v>
      </c>
      <c r="AT135" s="143" t="s">
        <v>170</v>
      </c>
      <c r="AU135" s="143" t="s">
        <v>103</v>
      </c>
      <c r="AY135" s="18" t="s">
        <v>167</v>
      </c>
      <c r="BE135" s="144">
        <f>IF(N135="základní",J135,0)</f>
        <v>0</v>
      </c>
      <c r="BF135" s="144">
        <f>IF(N135="snížená",J135,0)</f>
        <v>0</v>
      </c>
      <c r="BG135" s="144">
        <f>IF(N135="zákl. přenesená",J135,0)</f>
        <v>0</v>
      </c>
      <c r="BH135" s="144">
        <f>IF(N135="sníž. přenesená",J135,0)</f>
        <v>0</v>
      </c>
      <c r="BI135" s="144">
        <f>IF(N135="nulová",J135,0)</f>
        <v>0</v>
      </c>
      <c r="BJ135" s="18" t="s">
        <v>90</v>
      </c>
      <c r="BK135" s="144">
        <f>ROUND(I135*H135,2)</f>
        <v>0</v>
      </c>
      <c r="BL135" s="18" t="s">
        <v>309</v>
      </c>
      <c r="BM135" s="143" t="s">
        <v>3468</v>
      </c>
    </row>
    <row r="136" spans="2:65" s="1" customFormat="1" ht="24.2" customHeight="1">
      <c r="B136" s="33"/>
      <c r="C136" s="132" t="s">
        <v>319</v>
      </c>
      <c r="D136" s="132" t="s">
        <v>170</v>
      </c>
      <c r="E136" s="133" t="s">
        <v>3469</v>
      </c>
      <c r="F136" s="134" t="s">
        <v>3470</v>
      </c>
      <c r="G136" s="135" t="s">
        <v>382</v>
      </c>
      <c r="H136" s="136">
        <v>19</v>
      </c>
      <c r="I136" s="137"/>
      <c r="J136" s="138">
        <f>ROUND(I136*H136,2)</f>
        <v>0</v>
      </c>
      <c r="K136" s="134" t="s">
        <v>174</v>
      </c>
      <c r="L136" s="33"/>
      <c r="M136" s="139" t="s">
        <v>19</v>
      </c>
      <c r="N136" s="140" t="s">
        <v>46</v>
      </c>
      <c r="P136" s="141">
        <f>O136*H136</f>
        <v>0</v>
      </c>
      <c r="Q136" s="141">
        <v>0.01665</v>
      </c>
      <c r="R136" s="141">
        <f>Q136*H136</f>
        <v>0.31635</v>
      </c>
      <c r="S136" s="141">
        <v>0</v>
      </c>
      <c r="T136" s="142">
        <f>S136*H136</f>
        <v>0</v>
      </c>
      <c r="AR136" s="143" t="s">
        <v>309</v>
      </c>
      <c r="AT136" s="143" t="s">
        <v>170</v>
      </c>
      <c r="AU136" s="143" t="s">
        <v>103</v>
      </c>
      <c r="AY136" s="18" t="s">
        <v>167</v>
      </c>
      <c r="BE136" s="144">
        <f>IF(N136="základní",J136,0)</f>
        <v>0</v>
      </c>
      <c r="BF136" s="144">
        <f>IF(N136="snížená",J136,0)</f>
        <v>0</v>
      </c>
      <c r="BG136" s="144">
        <f>IF(N136="zákl. přenesená",J136,0)</f>
        <v>0</v>
      </c>
      <c r="BH136" s="144">
        <f>IF(N136="sníž. přenesená",J136,0)</f>
        <v>0</v>
      </c>
      <c r="BI136" s="144">
        <f>IF(N136="nulová",J136,0)</f>
        <v>0</v>
      </c>
      <c r="BJ136" s="18" t="s">
        <v>90</v>
      </c>
      <c r="BK136" s="144">
        <f>ROUND(I136*H136,2)</f>
        <v>0</v>
      </c>
      <c r="BL136" s="18" t="s">
        <v>309</v>
      </c>
      <c r="BM136" s="143" t="s">
        <v>3471</v>
      </c>
    </row>
    <row r="137" spans="2:47" s="1" customFormat="1" ht="11.25">
      <c r="B137" s="33"/>
      <c r="D137" s="145" t="s">
        <v>177</v>
      </c>
      <c r="F137" s="146" t="s">
        <v>3472</v>
      </c>
      <c r="I137" s="147"/>
      <c r="L137" s="33"/>
      <c r="M137" s="148"/>
      <c r="T137" s="54"/>
      <c r="AT137" s="18" t="s">
        <v>177</v>
      </c>
      <c r="AU137" s="18" t="s">
        <v>103</v>
      </c>
    </row>
    <row r="138" spans="2:65" s="1" customFormat="1" ht="16.5" customHeight="1">
      <c r="B138" s="33"/>
      <c r="C138" s="132" t="s">
        <v>326</v>
      </c>
      <c r="D138" s="132" t="s">
        <v>170</v>
      </c>
      <c r="E138" s="133" t="s">
        <v>3473</v>
      </c>
      <c r="F138" s="134" t="s">
        <v>3474</v>
      </c>
      <c r="G138" s="135" t="s">
        <v>312</v>
      </c>
      <c r="H138" s="136">
        <v>6</v>
      </c>
      <c r="I138" s="137"/>
      <c r="J138" s="138">
        <f>ROUND(I138*H138,2)</f>
        <v>0</v>
      </c>
      <c r="K138" s="134" t="s">
        <v>174</v>
      </c>
      <c r="L138" s="33"/>
      <c r="M138" s="139" t="s">
        <v>19</v>
      </c>
      <c r="N138" s="140" t="s">
        <v>46</v>
      </c>
      <c r="P138" s="141">
        <f>O138*H138</f>
        <v>0</v>
      </c>
      <c r="Q138" s="141">
        <v>0.00212</v>
      </c>
      <c r="R138" s="141">
        <f>Q138*H138</f>
        <v>0.012719999999999999</v>
      </c>
      <c r="S138" s="141">
        <v>0</v>
      </c>
      <c r="T138" s="142">
        <f>S138*H138</f>
        <v>0</v>
      </c>
      <c r="AR138" s="143" t="s">
        <v>309</v>
      </c>
      <c r="AT138" s="143" t="s">
        <v>170</v>
      </c>
      <c r="AU138" s="143" t="s">
        <v>103</v>
      </c>
      <c r="AY138" s="18" t="s">
        <v>167</v>
      </c>
      <c r="BE138" s="144">
        <f>IF(N138="základní",J138,0)</f>
        <v>0</v>
      </c>
      <c r="BF138" s="144">
        <f>IF(N138="snížená",J138,0)</f>
        <v>0</v>
      </c>
      <c r="BG138" s="144">
        <f>IF(N138="zákl. přenesená",J138,0)</f>
        <v>0</v>
      </c>
      <c r="BH138" s="144">
        <f>IF(N138="sníž. přenesená",J138,0)</f>
        <v>0</v>
      </c>
      <c r="BI138" s="144">
        <f>IF(N138="nulová",J138,0)</f>
        <v>0</v>
      </c>
      <c r="BJ138" s="18" t="s">
        <v>90</v>
      </c>
      <c r="BK138" s="144">
        <f>ROUND(I138*H138,2)</f>
        <v>0</v>
      </c>
      <c r="BL138" s="18" t="s">
        <v>309</v>
      </c>
      <c r="BM138" s="143" t="s">
        <v>3475</v>
      </c>
    </row>
    <row r="139" spans="2:47" s="1" customFormat="1" ht="11.25">
      <c r="B139" s="33"/>
      <c r="D139" s="145" t="s">
        <v>177</v>
      </c>
      <c r="F139" s="146" t="s">
        <v>3476</v>
      </c>
      <c r="I139" s="147"/>
      <c r="L139" s="33"/>
      <c r="M139" s="148"/>
      <c r="T139" s="54"/>
      <c r="AT139" s="18" t="s">
        <v>177</v>
      </c>
      <c r="AU139" s="18" t="s">
        <v>103</v>
      </c>
    </row>
    <row r="140" spans="2:65" s="1" customFormat="1" ht="16.5" customHeight="1">
      <c r="B140" s="33"/>
      <c r="C140" s="132" t="s">
        <v>335</v>
      </c>
      <c r="D140" s="132" t="s">
        <v>170</v>
      </c>
      <c r="E140" s="133" t="s">
        <v>3477</v>
      </c>
      <c r="F140" s="134" t="s">
        <v>3478</v>
      </c>
      <c r="G140" s="135" t="s">
        <v>312</v>
      </c>
      <c r="H140" s="136">
        <v>16</v>
      </c>
      <c r="I140" s="137"/>
      <c r="J140" s="138">
        <f>ROUND(I140*H140,2)</f>
        <v>0</v>
      </c>
      <c r="K140" s="134" t="s">
        <v>174</v>
      </c>
      <c r="L140" s="33"/>
      <c r="M140" s="139" t="s">
        <v>19</v>
      </c>
      <c r="N140" s="140" t="s">
        <v>46</v>
      </c>
      <c r="P140" s="141">
        <f>O140*H140</f>
        <v>0</v>
      </c>
      <c r="Q140" s="141">
        <v>0</v>
      </c>
      <c r="R140" s="141">
        <f>Q140*H140</f>
        <v>0</v>
      </c>
      <c r="S140" s="141">
        <v>0.01705</v>
      </c>
      <c r="T140" s="142">
        <f>S140*H140</f>
        <v>0.2728</v>
      </c>
      <c r="AR140" s="143" t="s">
        <v>309</v>
      </c>
      <c r="AT140" s="143" t="s">
        <v>170</v>
      </c>
      <c r="AU140" s="143" t="s">
        <v>103</v>
      </c>
      <c r="AY140" s="18" t="s">
        <v>167</v>
      </c>
      <c r="BE140" s="144">
        <f>IF(N140="základní",J140,0)</f>
        <v>0</v>
      </c>
      <c r="BF140" s="144">
        <f>IF(N140="snížená",J140,0)</f>
        <v>0</v>
      </c>
      <c r="BG140" s="144">
        <f>IF(N140="zákl. přenesená",J140,0)</f>
        <v>0</v>
      </c>
      <c r="BH140" s="144">
        <f>IF(N140="sníž. přenesená",J140,0)</f>
        <v>0</v>
      </c>
      <c r="BI140" s="144">
        <f>IF(N140="nulová",J140,0)</f>
        <v>0</v>
      </c>
      <c r="BJ140" s="18" t="s">
        <v>90</v>
      </c>
      <c r="BK140" s="144">
        <f>ROUND(I140*H140,2)</f>
        <v>0</v>
      </c>
      <c r="BL140" s="18" t="s">
        <v>309</v>
      </c>
      <c r="BM140" s="143" t="s">
        <v>3479</v>
      </c>
    </row>
    <row r="141" spans="2:47" s="1" customFormat="1" ht="11.25">
      <c r="B141" s="33"/>
      <c r="D141" s="145" t="s">
        <v>177</v>
      </c>
      <c r="F141" s="146" t="s">
        <v>3480</v>
      </c>
      <c r="I141" s="147"/>
      <c r="L141" s="33"/>
      <c r="M141" s="148"/>
      <c r="T141" s="54"/>
      <c r="AT141" s="18" t="s">
        <v>177</v>
      </c>
      <c r="AU141" s="18" t="s">
        <v>103</v>
      </c>
    </row>
    <row r="142" spans="2:63" s="11" customFormat="1" ht="20.85" customHeight="1">
      <c r="B142" s="120"/>
      <c r="D142" s="121" t="s">
        <v>73</v>
      </c>
      <c r="E142" s="130" t="s">
        <v>3481</v>
      </c>
      <c r="F142" s="130" t="s">
        <v>3482</v>
      </c>
      <c r="I142" s="123"/>
      <c r="J142" s="131">
        <f>BK142</f>
        <v>0</v>
      </c>
      <c r="L142" s="120"/>
      <c r="M142" s="125"/>
      <c r="P142" s="126">
        <f>SUM(P143:P150)</f>
        <v>0</v>
      </c>
      <c r="R142" s="126">
        <f>SUM(R143:R150)</f>
        <v>0.029259999999999998</v>
      </c>
      <c r="T142" s="127">
        <f>SUM(T143:T150)</f>
        <v>0</v>
      </c>
      <c r="AR142" s="121" t="s">
        <v>90</v>
      </c>
      <c r="AT142" s="128" t="s">
        <v>73</v>
      </c>
      <c r="AU142" s="128" t="s">
        <v>90</v>
      </c>
      <c r="AY142" s="121" t="s">
        <v>167</v>
      </c>
      <c r="BK142" s="129">
        <f>SUM(BK143:BK150)</f>
        <v>0</v>
      </c>
    </row>
    <row r="143" spans="2:65" s="1" customFormat="1" ht="16.5" customHeight="1">
      <c r="B143" s="33"/>
      <c r="C143" s="132" t="s">
        <v>342</v>
      </c>
      <c r="D143" s="132" t="s">
        <v>170</v>
      </c>
      <c r="E143" s="133" t="s">
        <v>3483</v>
      </c>
      <c r="F143" s="134" t="s">
        <v>3484</v>
      </c>
      <c r="G143" s="135" t="s">
        <v>312</v>
      </c>
      <c r="H143" s="136">
        <v>19</v>
      </c>
      <c r="I143" s="137"/>
      <c r="J143" s="138">
        <f>ROUND(I143*H143,2)</f>
        <v>0</v>
      </c>
      <c r="K143" s="134" t="s">
        <v>174</v>
      </c>
      <c r="L143" s="33"/>
      <c r="M143" s="139" t="s">
        <v>19</v>
      </c>
      <c r="N143" s="140" t="s">
        <v>46</v>
      </c>
      <c r="P143" s="141">
        <f>O143*H143</f>
        <v>0</v>
      </c>
      <c r="Q143" s="141">
        <v>0.00024</v>
      </c>
      <c r="R143" s="141">
        <f>Q143*H143</f>
        <v>0.00456</v>
      </c>
      <c r="S143" s="141">
        <v>0</v>
      </c>
      <c r="T143" s="142">
        <f>S143*H143</f>
        <v>0</v>
      </c>
      <c r="AR143" s="143" t="s">
        <v>309</v>
      </c>
      <c r="AT143" s="143" t="s">
        <v>170</v>
      </c>
      <c r="AU143" s="143" t="s">
        <v>103</v>
      </c>
      <c r="AY143" s="18" t="s">
        <v>167</v>
      </c>
      <c r="BE143" s="144">
        <f>IF(N143="základní",J143,0)</f>
        <v>0</v>
      </c>
      <c r="BF143" s="144">
        <f>IF(N143="snížená",J143,0)</f>
        <v>0</v>
      </c>
      <c r="BG143" s="144">
        <f>IF(N143="zákl. přenesená",J143,0)</f>
        <v>0</v>
      </c>
      <c r="BH143" s="144">
        <f>IF(N143="sníž. přenesená",J143,0)</f>
        <v>0</v>
      </c>
      <c r="BI143" s="144">
        <f>IF(N143="nulová",J143,0)</f>
        <v>0</v>
      </c>
      <c r="BJ143" s="18" t="s">
        <v>90</v>
      </c>
      <c r="BK143" s="144">
        <f>ROUND(I143*H143,2)</f>
        <v>0</v>
      </c>
      <c r="BL143" s="18" t="s">
        <v>309</v>
      </c>
      <c r="BM143" s="143" t="s">
        <v>3485</v>
      </c>
    </row>
    <row r="144" spans="2:47" s="1" customFormat="1" ht="11.25">
      <c r="B144" s="33"/>
      <c r="D144" s="145" t="s">
        <v>177</v>
      </c>
      <c r="F144" s="146" t="s">
        <v>3486</v>
      </c>
      <c r="I144" s="147"/>
      <c r="L144" s="33"/>
      <c r="M144" s="148"/>
      <c r="T144" s="54"/>
      <c r="AT144" s="18" t="s">
        <v>177</v>
      </c>
      <c r="AU144" s="18" t="s">
        <v>103</v>
      </c>
    </row>
    <row r="145" spans="2:65" s="1" customFormat="1" ht="21.75" customHeight="1">
      <c r="B145" s="33"/>
      <c r="C145" s="132" t="s">
        <v>7</v>
      </c>
      <c r="D145" s="132" t="s">
        <v>170</v>
      </c>
      <c r="E145" s="133" t="s">
        <v>3487</v>
      </c>
      <c r="F145" s="134" t="s">
        <v>3488</v>
      </c>
      <c r="G145" s="135" t="s">
        <v>312</v>
      </c>
      <c r="H145" s="136">
        <v>19</v>
      </c>
      <c r="I145" s="137"/>
      <c r="J145" s="138">
        <f>ROUND(I145*H145,2)</f>
        <v>0</v>
      </c>
      <c r="K145" s="134" t="s">
        <v>174</v>
      </c>
      <c r="L145" s="33"/>
      <c r="M145" s="139" t="s">
        <v>19</v>
      </c>
      <c r="N145" s="140" t="s">
        <v>46</v>
      </c>
      <c r="P145" s="141">
        <f>O145*H145</f>
        <v>0</v>
      </c>
      <c r="Q145" s="141">
        <v>0.00075</v>
      </c>
      <c r="R145" s="141">
        <f>Q145*H145</f>
        <v>0.01425</v>
      </c>
      <c r="S145" s="141">
        <v>0</v>
      </c>
      <c r="T145" s="142">
        <f>S145*H145</f>
        <v>0</v>
      </c>
      <c r="AR145" s="143" t="s">
        <v>309</v>
      </c>
      <c r="AT145" s="143" t="s">
        <v>170</v>
      </c>
      <c r="AU145" s="143" t="s">
        <v>103</v>
      </c>
      <c r="AY145" s="18" t="s">
        <v>167</v>
      </c>
      <c r="BE145" s="144">
        <f>IF(N145="základní",J145,0)</f>
        <v>0</v>
      </c>
      <c r="BF145" s="144">
        <f>IF(N145="snížená",J145,0)</f>
        <v>0</v>
      </c>
      <c r="BG145" s="144">
        <f>IF(N145="zákl. přenesená",J145,0)</f>
        <v>0</v>
      </c>
      <c r="BH145" s="144">
        <f>IF(N145="sníž. přenesená",J145,0)</f>
        <v>0</v>
      </c>
      <c r="BI145" s="144">
        <f>IF(N145="nulová",J145,0)</f>
        <v>0</v>
      </c>
      <c r="BJ145" s="18" t="s">
        <v>90</v>
      </c>
      <c r="BK145" s="144">
        <f>ROUND(I145*H145,2)</f>
        <v>0</v>
      </c>
      <c r="BL145" s="18" t="s">
        <v>309</v>
      </c>
      <c r="BM145" s="143" t="s">
        <v>3489</v>
      </c>
    </row>
    <row r="146" spans="2:47" s="1" customFormat="1" ht="11.25">
      <c r="B146" s="33"/>
      <c r="D146" s="145" t="s">
        <v>177</v>
      </c>
      <c r="F146" s="146" t="s">
        <v>3490</v>
      </c>
      <c r="I146" s="147"/>
      <c r="L146" s="33"/>
      <c r="M146" s="148"/>
      <c r="T146" s="54"/>
      <c r="AT146" s="18" t="s">
        <v>177</v>
      </c>
      <c r="AU146" s="18" t="s">
        <v>103</v>
      </c>
    </row>
    <row r="147" spans="2:65" s="1" customFormat="1" ht="21.75" customHeight="1">
      <c r="B147" s="33"/>
      <c r="C147" s="132" t="s">
        <v>355</v>
      </c>
      <c r="D147" s="132" t="s">
        <v>170</v>
      </c>
      <c r="E147" s="133" t="s">
        <v>3491</v>
      </c>
      <c r="F147" s="134" t="s">
        <v>3492</v>
      </c>
      <c r="G147" s="135" t="s">
        <v>312</v>
      </c>
      <c r="H147" s="136">
        <v>19</v>
      </c>
      <c r="I147" s="137"/>
      <c r="J147" s="138">
        <f>ROUND(I147*H147,2)</f>
        <v>0</v>
      </c>
      <c r="K147" s="134" t="s">
        <v>174</v>
      </c>
      <c r="L147" s="33"/>
      <c r="M147" s="139" t="s">
        <v>19</v>
      </c>
      <c r="N147" s="140" t="s">
        <v>46</v>
      </c>
      <c r="P147" s="141">
        <f>O147*H147</f>
        <v>0</v>
      </c>
      <c r="Q147" s="141">
        <v>0.00027</v>
      </c>
      <c r="R147" s="141">
        <f>Q147*H147</f>
        <v>0.00513</v>
      </c>
      <c r="S147" s="141">
        <v>0</v>
      </c>
      <c r="T147" s="142">
        <f>S147*H147</f>
        <v>0</v>
      </c>
      <c r="AR147" s="143" t="s">
        <v>309</v>
      </c>
      <c r="AT147" s="143" t="s">
        <v>170</v>
      </c>
      <c r="AU147" s="143" t="s">
        <v>103</v>
      </c>
      <c r="AY147" s="18" t="s">
        <v>167</v>
      </c>
      <c r="BE147" s="144">
        <f>IF(N147="základní",J147,0)</f>
        <v>0</v>
      </c>
      <c r="BF147" s="144">
        <f>IF(N147="snížená",J147,0)</f>
        <v>0</v>
      </c>
      <c r="BG147" s="144">
        <f>IF(N147="zákl. přenesená",J147,0)</f>
        <v>0</v>
      </c>
      <c r="BH147" s="144">
        <f>IF(N147="sníž. přenesená",J147,0)</f>
        <v>0</v>
      </c>
      <c r="BI147" s="144">
        <f>IF(N147="nulová",J147,0)</f>
        <v>0</v>
      </c>
      <c r="BJ147" s="18" t="s">
        <v>90</v>
      </c>
      <c r="BK147" s="144">
        <f>ROUND(I147*H147,2)</f>
        <v>0</v>
      </c>
      <c r="BL147" s="18" t="s">
        <v>309</v>
      </c>
      <c r="BM147" s="143" t="s">
        <v>3493</v>
      </c>
    </row>
    <row r="148" spans="2:47" s="1" customFormat="1" ht="11.25">
      <c r="B148" s="33"/>
      <c r="D148" s="145" t="s">
        <v>177</v>
      </c>
      <c r="F148" s="146" t="s">
        <v>3494</v>
      </c>
      <c r="I148" s="147"/>
      <c r="L148" s="33"/>
      <c r="M148" s="148"/>
      <c r="T148" s="54"/>
      <c r="AT148" s="18" t="s">
        <v>177</v>
      </c>
      <c r="AU148" s="18" t="s">
        <v>103</v>
      </c>
    </row>
    <row r="149" spans="2:65" s="1" customFormat="1" ht="16.5" customHeight="1">
      <c r="B149" s="33"/>
      <c r="C149" s="132" t="s">
        <v>365</v>
      </c>
      <c r="D149" s="132" t="s">
        <v>170</v>
      </c>
      <c r="E149" s="133" t="s">
        <v>3495</v>
      </c>
      <c r="F149" s="134" t="s">
        <v>3496</v>
      </c>
      <c r="G149" s="135" t="s">
        <v>312</v>
      </c>
      <c r="H149" s="136">
        <v>19</v>
      </c>
      <c r="I149" s="137"/>
      <c r="J149" s="138">
        <f>ROUND(I149*H149,2)</f>
        <v>0</v>
      </c>
      <c r="K149" s="134" t="s">
        <v>174</v>
      </c>
      <c r="L149" s="33"/>
      <c r="M149" s="139" t="s">
        <v>19</v>
      </c>
      <c r="N149" s="140" t="s">
        <v>46</v>
      </c>
      <c r="P149" s="141">
        <f>O149*H149</f>
        <v>0</v>
      </c>
      <c r="Q149" s="141">
        <v>0.00028</v>
      </c>
      <c r="R149" s="141">
        <f>Q149*H149</f>
        <v>0.005319999999999999</v>
      </c>
      <c r="S149" s="141">
        <v>0</v>
      </c>
      <c r="T149" s="142">
        <f>S149*H149</f>
        <v>0</v>
      </c>
      <c r="AR149" s="143" t="s">
        <v>309</v>
      </c>
      <c r="AT149" s="143" t="s">
        <v>170</v>
      </c>
      <c r="AU149" s="143" t="s">
        <v>103</v>
      </c>
      <c r="AY149" s="18" t="s">
        <v>167</v>
      </c>
      <c r="BE149" s="144">
        <f>IF(N149="základní",J149,0)</f>
        <v>0</v>
      </c>
      <c r="BF149" s="144">
        <f>IF(N149="snížená",J149,0)</f>
        <v>0</v>
      </c>
      <c r="BG149" s="144">
        <f>IF(N149="zákl. přenesená",J149,0)</f>
        <v>0</v>
      </c>
      <c r="BH149" s="144">
        <f>IF(N149="sníž. přenesená",J149,0)</f>
        <v>0</v>
      </c>
      <c r="BI149" s="144">
        <f>IF(N149="nulová",J149,0)</f>
        <v>0</v>
      </c>
      <c r="BJ149" s="18" t="s">
        <v>90</v>
      </c>
      <c r="BK149" s="144">
        <f>ROUND(I149*H149,2)</f>
        <v>0</v>
      </c>
      <c r="BL149" s="18" t="s">
        <v>309</v>
      </c>
      <c r="BM149" s="143" t="s">
        <v>3497</v>
      </c>
    </row>
    <row r="150" spans="2:47" s="1" customFormat="1" ht="11.25">
      <c r="B150" s="33"/>
      <c r="D150" s="145" t="s">
        <v>177</v>
      </c>
      <c r="F150" s="146" t="s">
        <v>3498</v>
      </c>
      <c r="I150" s="147"/>
      <c r="L150" s="33"/>
      <c r="M150" s="148"/>
      <c r="T150" s="54"/>
      <c r="AT150" s="18" t="s">
        <v>177</v>
      </c>
      <c r="AU150" s="18" t="s">
        <v>103</v>
      </c>
    </row>
    <row r="151" spans="2:63" s="11" customFormat="1" ht="20.85" customHeight="1">
      <c r="B151" s="120"/>
      <c r="D151" s="121" t="s">
        <v>73</v>
      </c>
      <c r="E151" s="130" t="s">
        <v>3499</v>
      </c>
      <c r="F151" s="130" t="s">
        <v>3500</v>
      </c>
      <c r="I151" s="123"/>
      <c r="J151" s="131">
        <f>BK151</f>
        <v>0</v>
      </c>
      <c r="L151" s="120"/>
      <c r="M151" s="125"/>
      <c r="P151" s="126">
        <f>SUM(P152:P161)</f>
        <v>0</v>
      </c>
      <c r="R151" s="126">
        <f>SUM(R152:R161)</f>
        <v>0</v>
      </c>
      <c r="T151" s="127">
        <f>SUM(T152:T161)</f>
        <v>0</v>
      </c>
      <c r="AR151" s="121" t="s">
        <v>90</v>
      </c>
      <c r="AT151" s="128" t="s">
        <v>73</v>
      </c>
      <c r="AU151" s="128" t="s">
        <v>90</v>
      </c>
      <c r="AY151" s="121" t="s">
        <v>167</v>
      </c>
      <c r="BK151" s="129">
        <f>SUM(BK152:BK161)</f>
        <v>0</v>
      </c>
    </row>
    <row r="152" spans="2:65" s="1" customFormat="1" ht="24.2" customHeight="1">
      <c r="B152" s="33"/>
      <c r="C152" s="132" t="s">
        <v>379</v>
      </c>
      <c r="D152" s="132" t="s">
        <v>170</v>
      </c>
      <c r="E152" s="133" t="s">
        <v>3104</v>
      </c>
      <c r="F152" s="134" t="s">
        <v>3105</v>
      </c>
      <c r="G152" s="135" t="s">
        <v>830</v>
      </c>
      <c r="H152" s="190"/>
      <c r="I152" s="137"/>
      <c r="J152" s="138">
        <f>ROUND(I152*H152,2)</f>
        <v>0</v>
      </c>
      <c r="K152" s="134" t="s">
        <v>174</v>
      </c>
      <c r="L152" s="33"/>
      <c r="M152" s="139" t="s">
        <v>19</v>
      </c>
      <c r="N152" s="140" t="s">
        <v>46</v>
      </c>
      <c r="P152" s="141">
        <f>O152*H152</f>
        <v>0</v>
      </c>
      <c r="Q152" s="141">
        <v>0</v>
      </c>
      <c r="R152" s="141">
        <f>Q152*H152</f>
        <v>0</v>
      </c>
      <c r="S152" s="141">
        <v>0</v>
      </c>
      <c r="T152" s="142">
        <f>S152*H152</f>
        <v>0</v>
      </c>
      <c r="AR152" s="143" t="s">
        <v>309</v>
      </c>
      <c r="AT152" s="143" t="s">
        <v>170</v>
      </c>
      <c r="AU152" s="143" t="s">
        <v>103</v>
      </c>
      <c r="AY152" s="18" t="s">
        <v>167</v>
      </c>
      <c r="BE152" s="144">
        <f>IF(N152="základní",J152,0)</f>
        <v>0</v>
      </c>
      <c r="BF152" s="144">
        <f>IF(N152="snížená",J152,0)</f>
        <v>0</v>
      </c>
      <c r="BG152" s="144">
        <f>IF(N152="zákl. přenesená",J152,0)</f>
        <v>0</v>
      </c>
      <c r="BH152" s="144">
        <f>IF(N152="sníž. přenesená",J152,0)</f>
        <v>0</v>
      </c>
      <c r="BI152" s="144">
        <f>IF(N152="nulová",J152,0)</f>
        <v>0</v>
      </c>
      <c r="BJ152" s="18" t="s">
        <v>90</v>
      </c>
      <c r="BK152" s="144">
        <f>ROUND(I152*H152,2)</f>
        <v>0</v>
      </c>
      <c r="BL152" s="18" t="s">
        <v>309</v>
      </c>
      <c r="BM152" s="143" t="s">
        <v>3501</v>
      </c>
    </row>
    <row r="153" spans="2:47" s="1" customFormat="1" ht="11.25">
      <c r="B153" s="33"/>
      <c r="D153" s="145" t="s">
        <v>177</v>
      </c>
      <c r="F153" s="146" t="s">
        <v>3107</v>
      </c>
      <c r="I153" s="147"/>
      <c r="L153" s="33"/>
      <c r="M153" s="148"/>
      <c r="T153" s="54"/>
      <c r="AT153" s="18" t="s">
        <v>177</v>
      </c>
      <c r="AU153" s="18" t="s">
        <v>103</v>
      </c>
    </row>
    <row r="154" spans="2:65" s="1" customFormat="1" ht="16.5" customHeight="1">
      <c r="B154" s="33"/>
      <c r="C154" s="132" t="s">
        <v>386</v>
      </c>
      <c r="D154" s="132" t="s">
        <v>170</v>
      </c>
      <c r="E154" s="133" t="s">
        <v>3502</v>
      </c>
      <c r="F154" s="134" t="s">
        <v>3109</v>
      </c>
      <c r="G154" s="135" t="s">
        <v>830</v>
      </c>
      <c r="H154" s="190"/>
      <c r="I154" s="137"/>
      <c r="J154" s="138">
        <f aca="true" t="shared" si="0" ref="J154:J160">ROUND(I154*H154,2)</f>
        <v>0</v>
      </c>
      <c r="K154" s="134" t="s">
        <v>19</v>
      </c>
      <c r="L154" s="33"/>
      <c r="M154" s="139" t="s">
        <v>19</v>
      </c>
      <c r="N154" s="140" t="s">
        <v>46</v>
      </c>
      <c r="P154" s="141">
        <f aca="true" t="shared" si="1" ref="P154:P160">O154*H154</f>
        <v>0</v>
      </c>
      <c r="Q154" s="141">
        <v>0</v>
      </c>
      <c r="R154" s="141">
        <f aca="true" t="shared" si="2" ref="R154:R160">Q154*H154</f>
        <v>0</v>
      </c>
      <c r="S154" s="141">
        <v>0</v>
      </c>
      <c r="T154" s="142">
        <f aca="true" t="shared" si="3" ref="T154:T160">S154*H154</f>
        <v>0</v>
      </c>
      <c r="AR154" s="143" t="s">
        <v>309</v>
      </c>
      <c r="AT154" s="143" t="s">
        <v>170</v>
      </c>
      <c r="AU154" s="143" t="s">
        <v>103</v>
      </c>
      <c r="AY154" s="18" t="s">
        <v>167</v>
      </c>
      <c r="BE154" s="144">
        <f aca="true" t="shared" si="4" ref="BE154:BE160">IF(N154="základní",J154,0)</f>
        <v>0</v>
      </c>
      <c r="BF154" s="144">
        <f aca="true" t="shared" si="5" ref="BF154:BF160">IF(N154="snížená",J154,0)</f>
        <v>0</v>
      </c>
      <c r="BG154" s="144">
        <f aca="true" t="shared" si="6" ref="BG154:BG160">IF(N154="zákl. přenesená",J154,0)</f>
        <v>0</v>
      </c>
      <c r="BH154" s="144">
        <f aca="true" t="shared" si="7" ref="BH154:BH160">IF(N154="sníž. přenesená",J154,0)</f>
        <v>0</v>
      </c>
      <c r="BI154" s="144">
        <f aca="true" t="shared" si="8" ref="BI154:BI160">IF(N154="nulová",J154,0)</f>
        <v>0</v>
      </c>
      <c r="BJ154" s="18" t="s">
        <v>90</v>
      </c>
      <c r="BK154" s="144">
        <f aca="true" t="shared" si="9" ref="BK154:BK160">ROUND(I154*H154,2)</f>
        <v>0</v>
      </c>
      <c r="BL154" s="18" t="s">
        <v>309</v>
      </c>
      <c r="BM154" s="143" t="s">
        <v>3503</v>
      </c>
    </row>
    <row r="155" spans="2:65" s="1" customFormat="1" ht="16.5" customHeight="1">
      <c r="B155" s="33"/>
      <c r="C155" s="132" t="s">
        <v>392</v>
      </c>
      <c r="D155" s="132" t="s">
        <v>170</v>
      </c>
      <c r="E155" s="133" t="s">
        <v>3504</v>
      </c>
      <c r="F155" s="134" t="s">
        <v>3112</v>
      </c>
      <c r="G155" s="135" t="s">
        <v>830</v>
      </c>
      <c r="H155" s="190"/>
      <c r="I155" s="137"/>
      <c r="J155" s="138">
        <f t="shared" si="0"/>
        <v>0</v>
      </c>
      <c r="K155" s="134" t="s">
        <v>19</v>
      </c>
      <c r="L155" s="33"/>
      <c r="M155" s="139" t="s">
        <v>19</v>
      </c>
      <c r="N155" s="140" t="s">
        <v>46</v>
      </c>
      <c r="P155" s="141">
        <f t="shared" si="1"/>
        <v>0</v>
      </c>
      <c r="Q155" s="141">
        <v>0</v>
      </c>
      <c r="R155" s="141">
        <f t="shared" si="2"/>
        <v>0</v>
      </c>
      <c r="S155" s="141">
        <v>0</v>
      </c>
      <c r="T155" s="142">
        <f t="shared" si="3"/>
        <v>0</v>
      </c>
      <c r="AR155" s="143" t="s">
        <v>309</v>
      </c>
      <c r="AT155" s="143" t="s">
        <v>170</v>
      </c>
      <c r="AU155" s="143" t="s">
        <v>103</v>
      </c>
      <c r="AY155" s="18" t="s">
        <v>167</v>
      </c>
      <c r="BE155" s="144">
        <f t="shared" si="4"/>
        <v>0</v>
      </c>
      <c r="BF155" s="144">
        <f t="shared" si="5"/>
        <v>0</v>
      </c>
      <c r="BG155" s="144">
        <f t="shared" si="6"/>
        <v>0</v>
      </c>
      <c r="BH155" s="144">
        <f t="shared" si="7"/>
        <v>0</v>
      </c>
      <c r="BI155" s="144">
        <f t="shared" si="8"/>
        <v>0</v>
      </c>
      <c r="BJ155" s="18" t="s">
        <v>90</v>
      </c>
      <c r="BK155" s="144">
        <f t="shared" si="9"/>
        <v>0</v>
      </c>
      <c r="BL155" s="18" t="s">
        <v>309</v>
      </c>
      <c r="BM155" s="143" t="s">
        <v>3505</v>
      </c>
    </row>
    <row r="156" spans="2:65" s="1" customFormat="1" ht="16.5" customHeight="1">
      <c r="B156" s="33"/>
      <c r="C156" s="132" t="s">
        <v>397</v>
      </c>
      <c r="D156" s="132" t="s">
        <v>170</v>
      </c>
      <c r="E156" s="133" t="s">
        <v>3114</v>
      </c>
      <c r="F156" s="134" t="s">
        <v>3115</v>
      </c>
      <c r="G156" s="135" t="s">
        <v>830</v>
      </c>
      <c r="H156" s="190"/>
      <c r="I156" s="137"/>
      <c r="J156" s="138">
        <f t="shared" si="0"/>
        <v>0</v>
      </c>
      <c r="K156" s="134" t="s">
        <v>19</v>
      </c>
      <c r="L156" s="33"/>
      <c r="M156" s="139" t="s">
        <v>19</v>
      </c>
      <c r="N156" s="140" t="s">
        <v>46</v>
      </c>
      <c r="P156" s="141">
        <f t="shared" si="1"/>
        <v>0</v>
      </c>
      <c r="Q156" s="141">
        <v>0</v>
      </c>
      <c r="R156" s="141">
        <f t="shared" si="2"/>
        <v>0</v>
      </c>
      <c r="S156" s="141">
        <v>0</v>
      </c>
      <c r="T156" s="142">
        <f t="shared" si="3"/>
        <v>0</v>
      </c>
      <c r="AR156" s="143" t="s">
        <v>309</v>
      </c>
      <c r="AT156" s="143" t="s">
        <v>170</v>
      </c>
      <c r="AU156" s="143" t="s">
        <v>103</v>
      </c>
      <c r="AY156" s="18" t="s">
        <v>167</v>
      </c>
      <c r="BE156" s="144">
        <f t="shared" si="4"/>
        <v>0</v>
      </c>
      <c r="BF156" s="144">
        <f t="shared" si="5"/>
        <v>0</v>
      </c>
      <c r="BG156" s="144">
        <f t="shared" si="6"/>
        <v>0</v>
      </c>
      <c r="BH156" s="144">
        <f t="shared" si="7"/>
        <v>0</v>
      </c>
      <c r="BI156" s="144">
        <f t="shared" si="8"/>
        <v>0</v>
      </c>
      <c r="BJ156" s="18" t="s">
        <v>90</v>
      </c>
      <c r="BK156" s="144">
        <f t="shared" si="9"/>
        <v>0</v>
      </c>
      <c r="BL156" s="18" t="s">
        <v>309</v>
      </c>
      <c r="BM156" s="143" t="s">
        <v>3506</v>
      </c>
    </row>
    <row r="157" spans="2:65" s="1" customFormat="1" ht="16.5" customHeight="1">
      <c r="B157" s="33"/>
      <c r="C157" s="132" t="s">
        <v>403</v>
      </c>
      <c r="D157" s="132" t="s">
        <v>170</v>
      </c>
      <c r="E157" s="133" t="s">
        <v>3117</v>
      </c>
      <c r="F157" s="134" t="s">
        <v>3118</v>
      </c>
      <c r="G157" s="135" t="s">
        <v>382</v>
      </c>
      <c r="H157" s="136">
        <v>1</v>
      </c>
      <c r="I157" s="137"/>
      <c r="J157" s="138">
        <f t="shared" si="0"/>
        <v>0</v>
      </c>
      <c r="K157" s="134" t="s">
        <v>19</v>
      </c>
      <c r="L157" s="33"/>
      <c r="M157" s="139" t="s">
        <v>19</v>
      </c>
      <c r="N157" s="140" t="s">
        <v>46</v>
      </c>
      <c r="P157" s="141">
        <f t="shared" si="1"/>
        <v>0</v>
      </c>
      <c r="Q157" s="141">
        <v>0</v>
      </c>
      <c r="R157" s="141">
        <f t="shared" si="2"/>
        <v>0</v>
      </c>
      <c r="S157" s="141">
        <v>0</v>
      </c>
      <c r="T157" s="142">
        <f t="shared" si="3"/>
        <v>0</v>
      </c>
      <c r="AR157" s="143" t="s">
        <v>309</v>
      </c>
      <c r="AT157" s="143" t="s">
        <v>170</v>
      </c>
      <c r="AU157" s="143" t="s">
        <v>103</v>
      </c>
      <c r="AY157" s="18" t="s">
        <v>167</v>
      </c>
      <c r="BE157" s="144">
        <f t="shared" si="4"/>
        <v>0</v>
      </c>
      <c r="BF157" s="144">
        <f t="shared" si="5"/>
        <v>0</v>
      </c>
      <c r="BG157" s="144">
        <f t="shared" si="6"/>
        <v>0</v>
      </c>
      <c r="BH157" s="144">
        <f t="shared" si="7"/>
        <v>0</v>
      </c>
      <c r="BI157" s="144">
        <f t="shared" si="8"/>
        <v>0</v>
      </c>
      <c r="BJ157" s="18" t="s">
        <v>90</v>
      </c>
      <c r="BK157" s="144">
        <f t="shared" si="9"/>
        <v>0</v>
      </c>
      <c r="BL157" s="18" t="s">
        <v>309</v>
      </c>
      <c r="BM157" s="143" t="s">
        <v>3507</v>
      </c>
    </row>
    <row r="158" spans="2:65" s="1" customFormat="1" ht="16.5" customHeight="1">
      <c r="B158" s="33"/>
      <c r="C158" s="132" t="s">
        <v>410</v>
      </c>
      <c r="D158" s="132" t="s">
        <v>170</v>
      </c>
      <c r="E158" s="133" t="s">
        <v>3120</v>
      </c>
      <c r="F158" s="134" t="s">
        <v>3508</v>
      </c>
      <c r="G158" s="135" t="s">
        <v>3122</v>
      </c>
      <c r="H158" s="136">
        <v>1</v>
      </c>
      <c r="I158" s="137"/>
      <c r="J158" s="138">
        <f t="shared" si="0"/>
        <v>0</v>
      </c>
      <c r="K158" s="134" t="s">
        <v>19</v>
      </c>
      <c r="L158" s="33"/>
      <c r="M158" s="139" t="s">
        <v>19</v>
      </c>
      <c r="N158" s="140" t="s">
        <v>46</v>
      </c>
      <c r="P158" s="141">
        <f t="shared" si="1"/>
        <v>0</v>
      </c>
      <c r="Q158" s="141">
        <v>0</v>
      </c>
      <c r="R158" s="141">
        <f t="shared" si="2"/>
        <v>0</v>
      </c>
      <c r="S158" s="141">
        <v>0</v>
      </c>
      <c r="T158" s="142">
        <f t="shared" si="3"/>
        <v>0</v>
      </c>
      <c r="AR158" s="143" t="s">
        <v>309</v>
      </c>
      <c r="AT158" s="143" t="s">
        <v>170</v>
      </c>
      <c r="AU158" s="143" t="s">
        <v>103</v>
      </c>
      <c r="AY158" s="18" t="s">
        <v>167</v>
      </c>
      <c r="BE158" s="144">
        <f t="shared" si="4"/>
        <v>0</v>
      </c>
      <c r="BF158" s="144">
        <f t="shared" si="5"/>
        <v>0</v>
      </c>
      <c r="BG158" s="144">
        <f t="shared" si="6"/>
        <v>0</v>
      </c>
      <c r="BH158" s="144">
        <f t="shared" si="7"/>
        <v>0</v>
      </c>
      <c r="BI158" s="144">
        <f t="shared" si="8"/>
        <v>0</v>
      </c>
      <c r="BJ158" s="18" t="s">
        <v>90</v>
      </c>
      <c r="BK158" s="144">
        <f t="shared" si="9"/>
        <v>0</v>
      </c>
      <c r="BL158" s="18" t="s">
        <v>309</v>
      </c>
      <c r="BM158" s="143" t="s">
        <v>3509</v>
      </c>
    </row>
    <row r="159" spans="2:65" s="1" customFormat="1" ht="16.5" customHeight="1">
      <c r="B159" s="33"/>
      <c r="C159" s="132" t="s">
        <v>416</v>
      </c>
      <c r="D159" s="132" t="s">
        <v>170</v>
      </c>
      <c r="E159" s="133" t="s">
        <v>3108</v>
      </c>
      <c r="F159" s="134" t="s">
        <v>3510</v>
      </c>
      <c r="G159" s="135" t="s">
        <v>3264</v>
      </c>
      <c r="H159" s="136">
        <v>16</v>
      </c>
      <c r="I159" s="137"/>
      <c r="J159" s="138">
        <f t="shared" si="0"/>
        <v>0</v>
      </c>
      <c r="K159" s="134" t="s">
        <v>19</v>
      </c>
      <c r="L159" s="33"/>
      <c r="M159" s="139" t="s">
        <v>19</v>
      </c>
      <c r="N159" s="140" t="s">
        <v>46</v>
      </c>
      <c r="P159" s="141">
        <f t="shared" si="1"/>
        <v>0</v>
      </c>
      <c r="Q159" s="141">
        <v>0</v>
      </c>
      <c r="R159" s="141">
        <f t="shared" si="2"/>
        <v>0</v>
      </c>
      <c r="S159" s="141">
        <v>0</v>
      </c>
      <c r="T159" s="142">
        <f t="shared" si="3"/>
        <v>0</v>
      </c>
      <c r="AR159" s="143" t="s">
        <v>309</v>
      </c>
      <c r="AT159" s="143" t="s">
        <v>170</v>
      </c>
      <c r="AU159" s="143" t="s">
        <v>103</v>
      </c>
      <c r="AY159" s="18" t="s">
        <v>167</v>
      </c>
      <c r="BE159" s="144">
        <f t="shared" si="4"/>
        <v>0</v>
      </c>
      <c r="BF159" s="144">
        <f t="shared" si="5"/>
        <v>0</v>
      </c>
      <c r="BG159" s="144">
        <f t="shared" si="6"/>
        <v>0</v>
      </c>
      <c r="BH159" s="144">
        <f t="shared" si="7"/>
        <v>0</v>
      </c>
      <c r="BI159" s="144">
        <f t="shared" si="8"/>
        <v>0</v>
      </c>
      <c r="BJ159" s="18" t="s">
        <v>90</v>
      </c>
      <c r="BK159" s="144">
        <f t="shared" si="9"/>
        <v>0</v>
      </c>
      <c r="BL159" s="18" t="s">
        <v>309</v>
      </c>
      <c r="BM159" s="143" t="s">
        <v>3511</v>
      </c>
    </row>
    <row r="160" spans="2:65" s="1" customFormat="1" ht="16.5" customHeight="1">
      <c r="B160" s="33"/>
      <c r="C160" s="132" t="s">
        <v>428</v>
      </c>
      <c r="D160" s="132" t="s">
        <v>170</v>
      </c>
      <c r="E160" s="133" t="s">
        <v>3512</v>
      </c>
      <c r="F160" s="134" t="s">
        <v>3271</v>
      </c>
      <c r="G160" s="135" t="s">
        <v>3097</v>
      </c>
      <c r="H160" s="136">
        <v>1</v>
      </c>
      <c r="I160" s="137"/>
      <c r="J160" s="138">
        <f t="shared" si="0"/>
        <v>0</v>
      </c>
      <c r="K160" s="134" t="s">
        <v>174</v>
      </c>
      <c r="L160" s="33"/>
      <c r="M160" s="139" t="s">
        <v>19</v>
      </c>
      <c r="N160" s="140" t="s">
        <v>46</v>
      </c>
      <c r="P160" s="141">
        <f t="shared" si="1"/>
        <v>0</v>
      </c>
      <c r="Q160" s="141">
        <v>0</v>
      </c>
      <c r="R160" s="141">
        <f t="shared" si="2"/>
        <v>0</v>
      </c>
      <c r="S160" s="141">
        <v>0</v>
      </c>
      <c r="T160" s="142">
        <f t="shared" si="3"/>
        <v>0</v>
      </c>
      <c r="AR160" s="143" t="s">
        <v>309</v>
      </c>
      <c r="AT160" s="143" t="s">
        <v>170</v>
      </c>
      <c r="AU160" s="143" t="s">
        <v>103</v>
      </c>
      <c r="AY160" s="18" t="s">
        <v>167</v>
      </c>
      <c r="BE160" s="144">
        <f t="shared" si="4"/>
        <v>0</v>
      </c>
      <c r="BF160" s="144">
        <f t="shared" si="5"/>
        <v>0</v>
      </c>
      <c r="BG160" s="144">
        <f t="shared" si="6"/>
        <v>0</v>
      </c>
      <c r="BH160" s="144">
        <f t="shared" si="7"/>
        <v>0</v>
      </c>
      <c r="BI160" s="144">
        <f t="shared" si="8"/>
        <v>0</v>
      </c>
      <c r="BJ160" s="18" t="s">
        <v>90</v>
      </c>
      <c r="BK160" s="144">
        <f t="shared" si="9"/>
        <v>0</v>
      </c>
      <c r="BL160" s="18" t="s">
        <v>309</v>
      </c>
      <c r="BM160" s="143" t="s">
        <v>3513</v>
      </c>
    </row>
    <row r="161" spans="2:47" s="1" customFormat="1" ht="11.25">
      <c r="B161" s="33"/>
      <c r="D161" s="145" t="s">
        <v>177</v>
      </c>
      <c r="F161" s="146" t="s">
        <v>3514</v>
      </c>
      <c r="I161" s="147"/>
      <c r="L161" s="33"/>
      <c r="M161" s="148"/>
      <c r="T161" s="54"/>
      <c r="AT161" s="18" t="s">
        <v>177</v>
      </c>
      <c r="AU161" s="18" t="s">
        <v>103</v>
      </c>
    </row>
    <row r="162" spans="2:63" s="11" customFormat="1" ht="22.9" customHeight="1">
      <c r="B162" s="120"/>
      <c r="D162" s="121" t="s">
        <v>73</v>
      </c>
      <c r="E162" s="130" t="s">
        <v>3515</v>
      </c>
      <c r="F162" s="130" t="s">
        <v>3516</v>
      </c>
      <c r="I162" s="123"/>
      <c r="J162" s="131">
        <f>BK162</f>
        <v>0</v>
      </c>
      <c r="L162" s="120"/>
      <c r="M162" s="125"/>
      <c r="P162" s="126">
        <f>P163+P176+P181+P202</f>
        <v>0</v>
      </c>
      <c r="R162" s="126">
        <f>R163+R176+R181+R202</f>
        <v>0.7835799999999999</v>
      </c>
      <c r="T162" s="127">
        <f>T163+T176+T181+T202</f>
        <v>0</v>
      </c>
      <c r="AR162" s="121" t="s">
        <v>90</v>
      </c>
      <c r="AT162" s="128" t="s">
        <v>73</v>
      </c>
      <c r="AU162" s="128" t="s">
        <v>82</v>
      </c>
      <c r="AY162" s="121" t="s">
        <v>167</v>
      </c>
      <c r="BK162" s="129">
        <f>BK163+BK176+BK181+BK202</f>
        <v>0</v>
      </c>
    </row>
    <row r="163" spans="2:63" s="11" customFormat="1" ht="20.85" customHeight="1">
      <c r="B163" s="120"/>
      <c r="D163" s="121" t="s">
        <v>73</v>
      </c>
      <c r="E163" s="130" t="s">
        <v>3517</v>
      </c>
      <c r="F163" s="130" t="s">
        <v>3518</v>
      </c>
      <c r="I163" s="123"/>
      <c r="J163" s="131">
        <f>BK163</f>
        <v>0</v>
      </c>
      <c r="L163" s="120"/>
      <c r="M163" s="125"/>
      <c r="P163" s="126">
        <f>SUM(P164:P175)</f>
        <v>0</v>
      </c>
      <c r="R163" s="126">
        <f>SUM(R164:R175)</f>
        <v>0.37174999999999997</v>
      </c>
      <c r="T163" s="127">
        <f>SUM(T164:T175)</f>
        <v>0</v>
      </c>
      <c r="AR163" s="121" t="s">
        <v>90</v>
      </c>
      <c r="AT163" s="128" t="s">
        <v>73</v>
      </c>
      <c r="AU163" s="128" t="s">
        <v>90</v>
      </c>
      <c r="AY163" s="121" t="s">
        <v>167</v>
      </c>
      <c r="BK163" s="129">
        <f>SUM(BK164:BK175)</f>
        <v>0</v>
      </c>
    </row>
    <row r="164" spans="2:65" s="1" customFormat="1" ht="21.75" customHeight="1">
      <c r="B164" s="33"/>
      <c r="C164" s="132" t="s">
        <v>437</v>
      </c>
      <c r="D164" s="132" t="s">
        <v>170</v>
      </c>
      <c r="E164" s="133" t="s">
        <v>3519</v>
      </c>
      <c r="F164" s="134" t="s">
        <v>3520</v>
      </c>
      <c r="G164" s="135" t="s">
        <v>368</v>
      </c>
      <c r="H164" s="136">
        <v>45</v>
      </c>
      <c r="I164" s="137"/>
      <c r="J164" s="138">
        <f>ROUND(I164*H164,2)</f>
        <v>0</v>
      </c>
      <c r="K164" s="134" t="s">
        <v>174</v>
      </c>
      <c r="L164" s="33"/>
      <c r="M164" s="139" t="s">
        <v>19</v>
      </c>
      <c r="N164" s="140" t="s">
        <v>46</v>
      </c>
      <c r="P164" s="141">
        <f>O164*H164</f>
        <v>0</v>
      </c>
      <c r="Q164" s="141">
        <v>0.00084</v>
      </c>
      <c r="R164" s="141">
        <f>Q164*H164</f>
        <v>0.0378</v>
      </c>
      <c r="S164" s="141">
        <v>0</v>
      </c>
      <c r="T164" s="142">
        <f>S164*H164</f>
        <v>0</v>
      </c>
      <c r="AR164" s="143" t="s">
        <v>309</v>
      </c>
      <c r="AT164" s="143" t="s">
        <v>170</v>
      </c>
      <c r="AU164" s="143" t="s">
        <v>103</v>
      </c>
      <c r="AY164" s="18" t="s">
        <v>167</v>
      </c>
      <c r="BE164" s="144">
        <f>IF(N164="základní",J164,0)</f>
        <v>0</v>
      </c>
      <c r="BF164" s="144">
        <f>IF(N164="snížená",J164,0)</f>
        <v>0</v>
      </c>
      <c r="BG164" s="144">
        <f>IF(N164="zákl. přenesená",J164,0)</f>
        <v>0</v>
      </c>
      <c r="BH164" s="144">
        <f>IF(N164="sníž. přenesená",J164,0)</f>
        <v>0</v>
      </c>
      <c r="BI164" s="144">
        <f>IF(N164="nulová",J164,0)</f>
        <v>0</v>
      </c>
      <c r="BJ164" s="18" t="s">
        <v>90</v>
      </c>
      <c r="BK164" s="144">
        <f>ROUND(I164*H164,2)</f>
        <v>0</v>
      </c>
      <c r="BL164" s="18" t="s">
        <v>309</v>
      </c>
      <c r="BM164" s="143" t="s">
        <v>3521</v>
      </c>
    </row>
    <row r="165" spans="2:47" s="1" customFormat="1" ht="11.25">
      <c r="B165" s="33"/>
      <c r="D165" s="145" t="s">
        <v>177</v>
      </c>
      <c r="F165" s="146" t="s">
        <v>3522</v>
      </c>
      <c r="I165" s="147"/>
      <c r="L165" s="33"/>
      <c r="M165" s="148"/>
      <c r="T165" s="54"/>
      <c r="AT165" s="18" t="s">
        <v>177</v>
      </c>
      <c r="AU165" s="18" t="s">
        <v>103</v>
      </c>
    </row>
    <row r="166" spans="2:65" s="1" customFormat="1" ht="21.75" customHeight="1">
      <c r="B166" s="33"/>
      <c r="C166" s="132" t="s">
        <v>446</v>
      </c>
      <c r="D166" s="132" t="s">
        <v>170</v>
      </c>
      <c r="E166" s="133" t="s">
        <v>3523</v>
      </c>
      <c r="F166" s="134" t="s">
        <v>3524</v>
      </c>
      <c r="G166" s="135" t="s">
        <v>368</v>
      </c>
      <c r="H166" s="136">
        <v>90</v>
      </c>
      <c r="I166" s="137"/>
      <c r="J166" s="138">
        <f>ROUND(I166*H166,2)</f>
        <v>0</v>
      </c>
      <c r="K166" s="134" t="s">
        <v>174</v>
      </c>
      <c r="L166" s="33"/>
      <c r="M166" s="139" t="s">
        <v>19</v>
      </c>
      <c r="N166" s="140" t="s">
        <v>46</v>
      </c>
      <c r="P166" s="141">
        <f>O166*H166</f>
        <v>0</v>
      </c>
      <c r="Q166" s="141">
        <v>0.00116</v>
      </c>
      <c r="R166" s="141">
        <f>Q166*H166</f>
        <v>0.1044</v>
      </c>
      <c r="S166" s="141">
        <v>0</v>
      </c>
      <c r="T166" s="142">
        <f>S166*H166</f>
        <v>0</v>
      </c>
      <c r="AR166" s="143" t="s">
        <v>309</v>
      </c>
      <c r="AT166" s="143" t="s">
        <v>170</v>
      </c>
      <c r="AU166" s="143" t="s">
        <v>103</v>
      </c>
      <c r="AY166" s="18" t="s">
        <v>167</v>
      </c>
      <c r="BE166" s="144">
        <f>IF(N166="základní",J166,0)</f>
        <v>0</v>
      </c>
      <c r="BF166" s="144">
        <f>IF(N166="snížená",J166,0)</f>
        <v>0</v>
      </c>
      <c r="BG166" s="144">
        <f>IF(N166="zákl. přenesená",J166,0)</f>
        <v>0</v>
      </c>
      <c r="BH166" s="144">
        <f>IF(N166="sníž. přenesená",J166,0)</f>
        <v>0</v>
      </c>
      <c r="BI166" s="144">
        <f>IF(N166="nulová",J166,0)</f>
        <v>0</v>
      </c>
      <c r="BJ166" s="18" t="s">
        <v>90</v>
      </c>
      <c r="BK166" s="144">
        <f>ROUND(I166*H166,2)</f>
        <v>0</v>
      </c>
      <c r="BL166" s="18" t="s">
        <v>309</v>
      </c>
      <c r="BM166" s="143" t="s">
        <v>3525</v>
      </c>
    </row>
    <row r="167" spans="2:47" s="1" customFormat="1" ht="11.25">
      <c r="B167" s="33"/>
      <c r="D167" s="145" t="s">
        <v>177</v>
      </c>
      <c r="F167" s="146" t="s">
        <v>3526</v>
      </c>
      <c r="I167" s="147"/>
      <c r="L167" s="33"/>
      <c r="M167" s="148"/>
      <c r="T167" s="54"/>
      <c r="AT167" s="18" t="s">
        <v>177</v>
      </c>
      <c r="AU167" s="18" t="s">
        <v>103</v>
      </c>
    </row>
    <row r="168" spans="2:65" s="1" customFormat="1" ht="21.75" customHeight="1">
      <c r="B168" s="33"/>
      <c r="C168" s="132" t="s">
        <v>451</v>
      </c>
      <c r="D168" s="132" t="s">
        <v>170</v>
      </c>
      <c r="E168" s="133" t="s">
        <v>3527</v>
      </c>
      <c r="F168" s="134" t="s">
        <v>3528</v>
      </c>
      <c r="G168" s="135" t="s">
        <v>368</v>
      </c>
      <c r="H168" s="136">
        <v>80</v>
      </c>
      <c r="I168" s="137"/>
      <c r="J168" s="138">
        <f>ROUND(I168*H168,2)</f>
        <v>0</v>
      </c>
      <c r="K168" s="134" t="s">
        <v>174</v>
      </c>
      <c r="L168" s="33"/>
      <c r="M168" s="139" t="s">
        <v>19</v>
      </c>
      <c r="N168" s="140" t="s">
        <v>46</v>
      </c>
      <c r="P168" s="141">
        <f>O168*H168</f>
        <v>0</v>
      </c>
      <c r="Q168" s="141">
        <v>0.00098</v>
      </c>
      <c r="R168" s="141">
        <f>Q168*H168</f>
        <v>0.0784</v>
      </c>
      <c r="S168" s="141">
        <v>0</v>
      </c>
      <c r="T168" s="142">
        <f>S168*H168</f>
        <v>0</v>
      </c>
      <c r="AR168" s="143" t="s">
        <v>309</v>
      </c>
      <c r="AT168" s="143" t="s">
        <v>170</v>
      </c>
      <c r="AU168" s="143" t="s">
        <v>103</v>
      </c>
      <c r="AY168" s="18" t="s">
        <v>167</v>
      </c>
      <c r="BE168" s="144">
        <f>IF(N168="základní",J168,0)</f>
        <v>0</v>
      </c>
      <c r="BF168" s="144">
        <f>IF(N168="snížená",J168,0)</f>
        <v>0</v>
      </c>
      <c r="BG168" s="144">
        <f>IF(N168="zákl. přenesená",J168,0)</f>
        <v>0</v>
      </c>
      <c r="BH168" s="144">
        <f>IF(N168="sníž. přenesená",J168,0)</f>
        <v>0</v>
      </c>
      <c r="BI168" s="144">
        <f>IF(N168="nulová",J168,0)</f>
        <v>0</v>
      </c>
      <c r="BJ168" s="18" t="s">
        <v>90</v>
      </c>
      <c r="BK168" s="144">
        <f>ROUND(I168*H168,2)</f>
        <v>0</v>
      </c>
      <c r="BL168" s="18" t="s">
        <v>309</v>
      </c>
      <c r="BM168" s="143" t="s">
        <v>3529</v>
      </c>
    </row>
    <row r="169" spans="2:47" s="1" customFormat="1" ht="11.25">
      <c r="B169" s="33"/>
      <c r="D169" s="145" t="s">
        <v>177</v>
      </c>
      <c r="F169" s="146" t="s">
        <v>3530</v>
      </c>
      <c r="I169" s="147"/>
      <c r="L169" s="33"/>
      <c r="M169" s="148"/>
      <c r="T169" s="54"/>
      <c r="AT169" s="18" t="s">
        <v>177</v>
      </c>
      <c r="AU169" s="18" t="s">
        <v>103</v>
      </c>
    </row>
    <row r="170" spans="2:65" s="1" customFormat="1" ht="21.75" customHeight="1">
      <c r="B170" s="33"/>
      <c r="C170" s="132" t="s">
        <v>457</v>
      </c>
      <c r="D170" s="132" t="s">
        <v>170</v>
      </c>
      <c r="E170" s="133" t="s">
        <v>3531</v>
      </c>
      <c r="F170" s="134" t="s">
        <v>3532</v>
      </c>
      <c r="G170" s="135" t="s">
        <v>368</v>
      </c>
      <c r="H170" s="136">
        <v>90</v>
      </c>
      <c r="I170" s="137"/>
      <c r="J170" s="138">
        <f>ROUND(I170*H170,2)</f>
        <v>0</v>
      </c>
      <c r="K170" s="134" t="s">
        <v>174</v>
      </c>
      <c r="L170" s="33"/>
      <c r="M170" s="139" t="s">
        <v>19</v>
      </c>
      <c r="N170" s="140" t="s">
        <v>46</v>
      </c>
      <c r="P170" s="141">
        <f>O170*H170</f>
        <v>0</v>
      </c>
      <c r="Q170" s="141">
        <v>0.00126</v>
      </c>
      <c r="R170" s="141">
        <f>Q170*H170</f>
        <v>0.1134</v>
      </c>
      <c r="S170" s="141">
        <v>0</v>
      </c>
      <c r="T170" s="142">
        <f>S170*H170</f>
        <v>0</v>
      </c>
      <c r="AR170" s="143" t="s">
        <v>309</v>
      </c>
      <c r="AT170" s="143" t="s">
        <v>170</v>
      </c>
      <c r="AU170" s="143" t="s">
        <v>103</v>
      </c>
      <c r="AY170" s="18" t="s">
        <v>167</v>
      </c>
      <c r="BE170" s="144">
        <f>IF(N170="základní",J170,0)</f>
        <v>0</v>
      </c>
      <c r="BF170" s="144">
        <f>IF(N170="snížená",J170,0)</f>
        <v>0</v>
      </c>
      <c r="BG170" s="144">
        <f>IF(N170="zákl. přenesená",J170,0)</f>
        <v>0</v>
      </c>
      <c r="BH170" s="144">
        <f>IF(N170="sníž. přenesená",J170,0)</f>
        <v>0</v>
      </c>
      <c r="BI170" s="144">
        <f>IF(N170="nulová",J170,0)</f>
        <v>0</v>
      </c>
      <c r="BJ170" s="18" t="s">
        <v>90</v>
      </c>
      <c r="BK170" s="144">
        <f>ROUND(I170*H170,2)</f>
        <v>0</v>
      </c>
      <c r="BL170" s="18" t="s">
        <v>309</v>
      </c>
      <c r="BM170" s="143" t="s">
        <v>3533</v>
      </c>
    </row>
    <row r="171" spans="2:47" s="1" customFormat="1" ht="11.25">
      <c r="B171" s="33"/>
      <c r="D171" s="145" t="s">
        <v>177</v>
      </c>
      <c r="F171" s="146" t="s">
        <v>3534</v>
      </c>
      <c r="I171" s="147"/>
      <c r="L171" s="33"/>
      <c r="M171" s="148"/>
      <c r="T171" s="54"/>
      <c r="AT171" s="18" t="s">
        <v>177</v>
      </c>
      <c r="AU171" s="18" t="s">
        <v>103</v>
      </c>
    </row>
    <row r="172" spans="2:65" s="1" customFormat="1" ht="16.5" customHeight="1">
      <c r="B172" s="33"/>
      <c r="C172" s="132" t="s">
        <v>463</v>
      </c>
      <c r="D172" s="132" t="s">
        <v>170</v>
      </c>
      <c r="E172" s="133" t="s">
        <v>3535</v>
      </c>
      <c r="F172" s="134" t="s">
        <v>3536</v>
      </c>
      <c r="G172" s="135" t="s">
        <v>368</v>
      </c>
      <c r="H172" s="136">
        <v>2</v>
      </c>
      <c r="I172" s="137"/>
      <c r="J172" s="138">
        <f>ROUND(I172*H172,2)</f>
        <v>0</v>
      </c>
      <c r="K172" s="134" t="s">
        <v>174</v>
      </c>
      <c r="L172" s="33"/>
      <c r="M172" s="139" t="s">
        <v>19</v>
      </c>
      <c r="N172" s="140" t="s">
        <v>46</v>
      </c>
      <c r="P172" s="141">
        <f>O172*H172</f>
        <v>0</v>
      </c>
      <c r="Q172" s="141">
        <v>0.00309</v>
      </c>
      <c r="R172" s="141">
        <f>Q172*H172</f>
        <v>0.00618</v>
      </c>
      <c r="S172" s="141">
        <v>0</v>
      </c>
      <c r="T172" s="142">
        <f>S172*H172</f>
        <v>0</v>
      </c>
      <c r="AR172" s="143" t="s">
        <v>309</v>
      </c>
      <c r="AT172" s="143" t="s">
        <v>170</v>
      </c>
      <c r="AU172" s="143" t="s">
        <v>103</v>
      </c>
      <c r="AY172" s="18" t="s">
        <v>167</v>
      </c>
      <c r="BE172" s="144">
        <f>IF(N172="základní",J172,0)</f>
        <v>0</v>
      </c>
      <c r="BF172" s="144">
        <f>IF(N172="snížená",J172,0)</f>
        <v>0</v>
      </c>
      <c r="BG172" s="144">
        <f>IF(N172="zákl. přenesená",J172,0)</f>
        <v>0</v>
      </c>
      <c r="BH172" s="144">
        <f>IF(N172="sníž. přenesená",J172,0)</f>
        <v>0</v>
      </c>
      <c r="BI172" s="144">
        <f>IF(N172="nulová",J172,0)</f>
        <v>0</v>
      </c>
      <c r="BJ172" s="18" t="s">
        <v>90</v>
      </c>
      <c r="BK172" s="144">
        <f>ROUND(I172*H172,2)</f>
        <v>0</v>
      </c>
      <c r="BL172" s="18" t="s">
        <v>309</v>
      </c>
      <c r="BM172" s="143" t="s">
        <v>3537</v>
      </c>
    </row>
    <row r="173" spans="2:47" s="1" customFormat="1" ht="11.25">
      <c r="B173" s="33"/>
      <c r="D173" s="145" t="s">
        <v>177</v>
      </c>
      <c r="F173" s="146" t="s">
        <v>3538</v>
      </c>
      <c r="I173" s="147"/>
      <c r="L173" s="33"/>
      <c r="M173" s="148"/>
      <c r="T173" s="54"/>
      <c r="AT173" s="18" t="s">
        <v>177</v>
      </c>
      <c r="AU173" s="18" t="s">
        <v>103</v>
      </c>
    </row>
    <row r="174" spans="2:65" s="1" customFormat="1" ht="16.5" customHeight="1">
      <c r="B174" s="33"/>
      <c r="C174" s="132" t="s">
        <v>471</v>
      </c>
      <c r="D174" s="132" t="s">
        <v>170</v>
      </c>
      <c r="E174" s="133" t="s">
        <v>3539</v>
      </c>
      <c r="F174" s="134" t="s">
        <v>3540</v>
      </c>
      <c r="G174" s="135" t="s">
        <v>368</v>
      </c>
      <c r="H174" s="136">
        <v>7</v>
      </c>
      <c r="I174" s="137"/>
      <c r="J174" s="138">
        <f>ROUND(I174*H174,2)</f>
        <v>0</v>
      </c>
      <c r="K174" s="134" t="s">
        <v>174</v>
      </c>
      <c r="L174" s="33"/>
      <c r="M174" s="139" t="s">
        <v>19</v>
      </c>
      <c r="N174" s="140" t="s">
        <v>46</v>
      </c>
      <c r="P174" s="141">
        <f>O174*H174</f>
        <v>0</v>
      </c>
      <c r="Q174" s="141">
        <v>0.00451</v>
      </c>
      <c r="R174" s="141">
        <f>Q174*H174</f>
        <v>0.03157</v>
      </c>
      <c r="S174" s="141">
        <v>0</v>
      </c>
      <c r="T174" s="142">
        <f>S174*H174</f>
        <v>0</v>
      </c>
      <c r="AR174" s="143" t="s">
        <v>309</v>
      </c>
      <c r="AT174" s="143" t="s">
        <v>170</v>
      </c>
      <c r="AU174" s="143" t="s">
        <v>103</v>
      </c>
      <c r="AY174" s="18" t="s">
        <v>167</v>
      </c>
      <c r="BE174" s="144">
        <f>IF(N174="základní",J174,0)</f>
        <v>0</v>
      </c>
      <c r="BF174" s="144">
        <f>IF(N174="snížená",J174,0)</f>
        <v>0</v>
      </c>
      <c r="BG174" s="144">
        <f>IF(N174="zákl. přenesená",J174,0)</f>
        <v>0</v>
      </c>
      <c r="BH174" s="144">
        <f>IF(N174="sníž. přenesená",J174,0)</f>
        <v>0</v>
      </c>
      <c r="BI174" s="144">
        <f>IF(N174="nulová",J174,0)</f>
        <v>0</v>
      </c>
      <c r="BJ174" s="18" t="s">
        <v>90</v>
      </c>
      <c r="BK174" s="144">
        <f>ROUND(I174*H174,2)</f>
        <v>0</v>
      </c>
      <c r="BL174" s="18" t="s">
        <v>309</v>
      </c>
      <c r="BM174" s="143" t="s">
        <v>3541</v>
      </c>
    </row>
    <row r="175" spans="2:47" s="1" customFormat="1" ht="11.25">
      <c r="B175" s="33"/>
      <c r="D175" s="145" t="s">
        <v>177</v>
      </c>
      <c r="F175" s="146" t="s">
        <v>3542</v>
      </c>
      <c r="I175" s="147"/>
      <c r="L175" s="33"/>
      <c r="M175" s="148"/>
      <c r="T175" s="54"/>
      <c r="AT175" s="18" t="s">
        <v>177</v>
      </c>
      <c r="AU175" s="18" t="s">
        <v>103</v>
      </c>
    </row>
    <row r="176" spans="2:63" s="11" customFormat="1" ht="20.85" customHeight="1">
      <c r="B176" s="120"/>
      <c r="D176" s="121" t="s">
        <v>73</v>
      </c>
      <c r="E176" s="130" t="s">
        <v>3543</v>
      </c>
      <c r="F176" s="130" t="s">
        <v>3544</v>
      </c>
      <c r="I176" s="123"/>
      <c r="J176" s="131">
        <f>BK176</f>
        <v>0</v>
      </c>
      <c r="L176" s="120"/>
      <c r="M176" s="125"/>
      <c r="P176" s="126">
        <f>SUM(P177:P180)</f>
        <v>0</v>
      </c>
      <c r="R176" s="126">
        <f>SUM(R177:R180)</f>
        <v>0</v>
      </c>
      <c r="T176" s="127">
        <f>SUM(T177:T180)</f>
        <v>0</v>
      </c>
      <c r="AR176" s="121" t="s">
        <v>90</v>
      </c>
      <c r="AT176" s="128" t="s">
        <v>73</v>
      </c>
      <c r="AU176" s="128" t="s">
        <v>90</v>
      </c>
      <c r="AY176" s="121" t="s">
        <v>167</v>
      </c>
      <c r="BK176" s="129">
        <f>SUM(BK177:BK180)</f>
        <v>0</v>
      </c>
    </row>
    <row r="177" spans="2:65" s="1" customFormat="1" ht="21.75" customHeight="1">
      <c r="B177" s="33"/>
      <c r="C177" s="132" t="s">
        <v>478</v>
      </c>
      <c r="D177" s="132" t="s">
        <v>170</v>
      </c>
      <c r="E177" s="133" t="s">
        <v>3545</v>
      </c>
      <c r="F177" s="134" t="s">
        <v>3546</v>
      </c>
      <c r="G177" s="135" t="s">
        <v>368</v>
      </c>
      <c r="H177" s="136">
        <v>45</v>
      </c>
      <c r="I177" s="137"/>
      <c r="J177" s="138">
        <f>ROUND(I177*H177,2)</f>
        <v>0</v>
      </c>
      <c r="K177" s="134" t="s">
        <v>19</v>
      </c>
      <c r="L177" s="33"/>
      <c r="M177" s="139" t="s">
        <v>19</v>
      </c>
      <c r="N177" s="140" t="s">
        <v>46</v>
      </c>
      <c r="P177" s="141">
        <f>O177*H177</f>
        <v>0</v>
      </c>
      <c r="Q177" s="141">
        <v>0</v>
      </c>
      <c r="R177" s="141">
        <f>Q177*H177</f>
        <v>0</v>
      </c>
      <c r="S177" s="141">
        <v>0</v>
      </c>
      <c r="T177" s="142">
        <f>S177*H177</f>
        <v>0</v>
      </c>
      <c r="AR177" s="143" t="s">
        <v>309</v>
      </c>
      <c r="AT177" s="143" t="s">
        <v>170</v>
      </c>
      <c r="AU177" s="143" t="s">
        <v>103</v>
      </c>
      <c r="AY177" s="18" t="s">
        <v>167</v>
      </c>
      <c r="BE177" s="144">
        <f>IF(N177="základní",J177,0)</f>
        <v>0</v>
      </c>
      <c r="BF177" s="144">
        <f>IF(N177="snížená",J177,0)</f>
        <v>0</v>
      </c>
      <c r="BG177" s="144">
        <f>IF(N177="zákl. přenesená",J177,0)</f>
        <v>0</v>
      </c>
      <c r="BH177" s="144">
        <f>IF(N177="sníž. přenesená",J177,0)</f>
        <v>0</v>
      </c>
      <c r="BI177" s="144">
        <f>IF(N177="nulová",J177,0)</f>
        <v>0</v>
      </c>
      <c r="BJ177" s="18" t="s">
        <v>90</v>
      </c>
      <c r="BK177" s="144">
        <f>ROUND(I177*H177,2)</f>
        <v>0</v>
      </c>
      <c r="BL177" s="18" t="s">
        <v>309</v>
      </c>
      <c r="BM177" s="143" t="s">
        <v>3547</v>
      </c>
    </row>
    <row r="178" spans="2:65" s="1" customFormat="1" ht="21.75" customHeight="1">
      <c r="B178" s="33"/>
      <c r="C178" s="132" t="s">
        <v>485</v>
      </c>
      <c r="D178" s="132" t="s">
        <v>170</v>
      </c>
      <c r="E178" s="133" t="s">
        <v>3548</v>
      </c>
      <c r="F178" s="134" t="s">
        <v>3549</v>
      </c>
      <c r="G178" s="135" t="s">
        <v>368</v>
      </c>
      <c r="H178" s="136">
        <v>90</v>
      </c>
      <c r="I178" s="137"/>
      <c r="J178" s="138">
        <f>ROUND(I178*H178,2)</f>
        <v>0</v>
      </c>
      <c r="K178" s="134" t="s">
        <v>19</v>
      </c>
      <c r="L178" s="33"/>
      <c r="M178" s="139" t="s">
        <v>19</v>
      </c>
      <c r="N178" s="140" t="s">
        <v>46</v>
      </c>
      <c r="P178" s="141">
        <f>O178*H178</f>
        <v>0</v>
      </c>
      <c r="Q178" s="141">
        <v>0</v>
      </c>
      <c r="R178" s="141">
        <f>Q178*H178</f>
        <v>0</v>
      </c>
      <c r="S178" s="141">
        <v>0</v>
      </c>
      <c r="T178" s="142">
        <f>S178*H178</f>
        <v>0</v>
      </c>
      <c r="AR178" s="143" t="s">
        <v>309</v>
      </c>
      <c r="AT178" s="143" t="s">
        <v>170</v>
      </c>
      <c r="AU178" s="143" t="s">
        <v>103</v>
      </c>
      <c r="AY178" s="18" t="s">
        <v>167</v>
      </c>
      <c r="BE178" s="144">
        <f>IF(N178="základní",J178,0)</f>
        <v>0</v>
      </c>
      <c r="BF178" s="144">
        <f>IF(N178="snížená",J178,0)</f>
        <v>0</v>
      </c>
      <c r="BG178" s="144">
        <f>IF(N178="zákl. přenesená",J178,0)</f>
        <v>0</v>
      </c>
      <c r="BH178" s="144">
        <f>IF(N178="sníž. přenesená",J178,0)</f>
        <v>0</v>
      </c>
      <c r="BI178" s="144">
        <f>IF(N178="nulová",J178,0)</f>
        <v>0</v>
      </c>
      <c r="BJ178" s="18" t="s">
        <v>90</v>
      </c>
      <c r="BK178" s="144">
        <f>ROUND(I178*H178,2)</f>
        <v>0</v>
      </c>
      <c r="BL178" s="18" t="s">
        <v>309</v>
      </c>
      <c r="BM178" s="143" t="s">
        <v>3550</v>
      </c>
    </row>
    <row r="179" spans="2:65" s="1" customFormat="1" ht="21.75" customHeight="1">
      <c r="B179" s="33"/>
      <c r="C179" s="132" t="s">
        <v>751</v>
      </c>
      <c r="D179" s="132" t="s">
        <v>170</v>
      </c>
      <c r="E179" s="133" t="s">
        <v>3551</v>
      </c>
      <c r="F179" s="134" t="s">
        <v>3552</v>
      </c>
      <c r="G179" s="135" t="s">
        <v>19</v>
      </c>
      <c r="H179" s="136">
        <v>80</v>
      </c>
      <c r="I179" s="137"/>
      <c r="J179" s="138">
        <f>ROUND(I179*H179,2)</f>
        <v>0</v>
      </c>
      <c r="K179" s="134" t="s">
        <v>19</v>
      </c>
      <c r="L179" s="33"/>
      <c r="M179" s="139" t="s">
        <v>19</v>
      </c>
      <c r="N179" s="140" t="s">
        <v>46</v>
      </c>
      <c r="P179" s="141">
        <f>O179*H179</f>
        <v>0</v>
      </c>
      <c r="Q179" s="141">
        <v>0</v>
      </c>
      <c r="R179" s="141">
        <f>Q179*H179</f>
        <v>0</v>
      </c>
      <c r="S179" s="141">
        <v>0</v>
      </c>
      <c r="T179" s="142">
        <f>S179*H179</f>
        <v>0</v>
      </c>
      <c r="AR179" s="143" t="s">
        <v>309</v>
      </c>
      <c r="AT179" s="143" t="s">
        <v>170</v>
      </c>
      <c r="AU179" s="143" t="s">
        <v>103</v>
      </c>
      <c r="AY179" s="18" t="s">
        <v>167</v>
      </c>
      <c r="BE179" s="144">
        <f>IF(N179="základní",J179,0)</f>
        <v>0</v>
      </c>
      <c r="BF179" s="144">
        <f>IF(N179="snížená",J179,0)</f>
        <v>0</v>
      </c>
      <c r="BG179" s="144">
        <f>IF(N179="zákl. přenesená",J179,0)</f>
        <v>0</v>
      </c>
      <c r="BH179" s="144">
        <f>IF(N179="sníž. přenesená",J179,0)</f>
        <v>0</v>
      </c>
      <c r="BI179" s="144">
        <f>IF(N179="nulová",J179,0)</f>
        <v>0</v>
      </c>
      <c r="BJ179" s="18" t="s">
        <v>90</v>
      </c>
      <c r="BK179" s="144">
        <f>ROUND(I179*H179,2)</f>
        <v>0</v>
      </c>
      <c r="BL179" s="18" t="s">
        <v>309</v>
      </c>
      <c r="BM179" s="143" t="s">
        <v>3553</v>
      </c>
    </row>
    <row r="180" spans="2:65" s="1" customFormat="1" ht="21.75" customHeight="1">
      <c r="B180" s="33"/>
      <c r="C180" s="132" t="s">
        <v>756</v>
      </c>
      <c r="D180" s="132" t="s">
        <v>170</v>
      </c>
      <c r="E180" s="133" t="s">
        <v>3554</v>
      </c>
      <c r="F180" s="134" t="s">
        <v>3555</v>
      </c>
      <c r="G180" s="135" t="s">
        <v>368</v>
      </c>
      <c r="H180" s="136">
        <v>90</v>
      </c>
      <c r="I180" s="137"/>
      <c r="J180" s="138">
        <f>ROUND(I180*H180,2)</f>
        <v>0</v>
      </c>
      <c r="K180" s="134" t="s">
        <v>19</v>
      </c>
      <c r="L180" s="33"/>
      <c r="M180" s="139" t="s">
        <v>19</v>
      </c>
      <c r="N180" s="140" t="s">
        <v>46</v>
      </c>
      <c r="P180" s="141">
        <f>O180*H180</f>
        <v>0</v>
      </c>
      <c r="Q180" s="141">
        <v>0</v>
      </c>
      <c r="R180" s="141">
        <f>Q180*H180</f>
        <v>0</v>
      </c>
      <c r="S180" s="141">
        <v>0</v>
      </c>
      <c r="T180" s="142">
        <f>S180*H180</f>
        <v>0</v>
      </c>
      <c r="AR180" s="143" t="s">
        <v>309</v>
      </c>
      <c r="AT180" s="143" t="s">
        <v>170</v>
      </c>
      <c r="AU180" s="143" t="s">
        <v>103</v>
      </c>
      <c r="AY180" s="18" t="s">
        <v>167</v>
      </c>
      <c r="BE180" s="144">
        <f>IF(N180="základní",J180,0)</f>
        <v>0</v>
      </c>
      <c r="BF180" s="144">
        <f>IF(N180="snížená",J180,0)</f>
        <v>0</v>
      </c>
      <c r="BG180" s="144">
        <f>IF(N180="zákl. přenesená",J180,0)</f>
        <v>0</v>
      </c>
      <c r="BH180" s="144">
        <f>IF(N180="sníž. přenesená",J180,0)</f>
        <v>0</v>
      </c>
      <c r="BI180" s="144">
        <f>IF(N180="nulová",J180,0)</f>
        <v>0</v>
      </c>
      <c r="BJ180" s="18" t="s">
        <v>90</v>
      </c>
      <c r="BK180" s="144">
        <f>ROUND(I180*H180,2)</f>
        <v>0</v>
      </c>
      <c r="BL180" s="18" t="s">
        <v>309</v>
      </c>
      <c r="BM180" s="143" t="s">
        <v>3556</v>
      </c>
    </row>
    <row r="181" spans="2:63" s="11" customFormat="1" ht="20.85" customHeight="1">
      <c r="B181" s="120"/>
      <c r="D181" s="121" t="s">
        <v>73</v>
      </c>
      <c r="E181" s="130" t="s">
        <v>3557</v>
      </c>
      <c r="F181" s="130" t="s">
        <v>3558</v>
      </c>
      <c r="I181" s="123"/>
      <c r="J181" s="131">
        <f>BK181</f>
        <v>0</v>
      </c>
      <c r="L181" s="120"/>
      <c r="M181" s="125"/>
      <c r="P181" s="126">
        <f>SUM(P182:P201)</f>
        <v>0</v>
      </c>
      <c r="R181" s="126">
        <f>SUM(R182:R201)</f>
        <v>0.41183</v>
      </c>
      <c r="T181" s="127">
        <f>SUM(T182:T201)</f>
        <v>0</v>
      </c>
      <c r="AR181" s="121" t="s">
        <v>90</v>
      </c>
      <c r="AT181" s="128" t="s">
        <v>73</v>
      </c>
      <c r="AU181" s="128" t="s">
        <v>90</v>
      </c>
      <c r="AY181" s="121" t="s">
        <v>167</v>
      </c>
      <c r="BK181" s="129">
        <f>SUM(BK182:BK201)</f>
        <v>0</v>
      </c>
    </row>
    <row r="182" spans="2:65" s="1" customFormat="1" ht="16.5" customHeight="1">
      <c r="B182" s="33"/>
      <c r="C182" s="132" t="s">
        <v>761</v>
      </c>
      <c r="D182" s="132" t="s">
        <v>170</v>
      </c>
      <c r="E182" s="133" t="s">
        <v>3559</v>
      </c>
      <c r="F182" s="134" t="s">
        <v>3560</v>
      </c>
      <c r="G182" s="135" t="s">
        <v>312</v>
      </c>
      <c r="H182" s="136">
        <v>138</v>
      </c>
      <c r="I182" s="137"/>
      <c r="J182" s="138">
        <f>ROUND(I182*H182,2)</f>
        <v>0</v>
      </c>
      <c r="K182" s="134" t="s">
        <v>174</v>
      </c>
      <c r="L182" s="33"/>
      <c r="M182" s="139" t="s">
        <v>19</v>
      </c>
      <c r="N182" s="140" t="s">
        <v>46</v>
      </c>
      <c r="P182" s="141">
        <f>O182*H182</f>
        <v>0</v>
      </c>
      <c r="Q182" s="141">
        <v>0</v>
      </c>
      <c r="R182" s="141">
        <f>Q182*H182</f>
        <v>0</v>
      </c>
      <c r="S182" s="141">
        <v>0</v>
      </c>
      <c r="T182" s="142">
        <f>S182*H182</f>
        <v>0</v>
      </c>
      <c r="AR182" s="143" t="s">
        <v>309</v>
      </c>
      <c r="AT182" s="143" t="s">
        <v>170</v>
      </c>
      <c r="AU182" s="143" t="s">
        <v>103</v>
      </c>
      <c r="AY182" s="18" t="s">
        <v>167</v>
      </c>
      <c r="BE182" s="144">
        <f>IF(N182="základní",J182,0)</f>
        <v>0</v>
      </c>
      <c r="BF182" s="144">
        <f>IF(N182="snížená",J182,0)</f>
        <v>0</v>
      </c>
      <c r="BG182" s="144">
        <f>IF(N182="zákl. přenesená",J182,0)</f>
        <v>0</v>
      </c>
      <c r="BH182" s="144">
        <f>IF(N182="sníž. přenesená",J182,0)</f>
        <v>0</v>
      </c>
      <c r="BI182" s="144">
        <f>IF(N182="nulová",J182,0)</f>
        <v>0</v>
      </c>
      <c r="BJ182" s="18" t="s">
        <v>90</v>
      </c>
      <c r="BK182" s="144">
        <f>ROUND(I182*H182,2)</f>
        <v>0</v>
      </c>
      <c r="BL182" s="18" t="s">
        <v>309</v>
      </c>
      <c r="BM182" s="143" t="s">
        <v>3561</v>
      </c>
    </row>
    <row r="183" spans="2:47" s="1" customFormat="1" ht="11.25">
      <c r="B183" s="33"/>
      <c r="D183" s="145" t="s">
        <v>177</v>
      </c>
      <c r="F183" s="146" t="s">
        <v>3562</v>
      </c>
      <c r="I183" s="147"/>
      <c r="L183" s="33"/>
      <c r="M183" s="148"/>
      <c r="T183" s="54"/>
      <c r="AT183" s="18" t="s">
        <v>177</v>
      </c>
      <c r="AU183" s="18" t="s">
        <v>103</v>
      </c>
    </row>
    <row r="184" spans="2:65" s="1" customFormat="1" ht="16.5" customHeight="1">
      <c r="B184" s="33"/>
      <c r="C184" s="132" t="s">
        <v>766</v>
      </c>
      <c r="D184" s="132" t="s">
        <v>170</v>
      </c>
      <c r="E184" s="133" t="s">
        <v>3563</v>
      </c>
      <c r="F184" s="134" t="s">
        <v>3564</v>
      </c>
      <c r="G184" s="135" t="s">
        <v>312</v>
      </c>
      <c r="H184" s="136">
        <v>42</v>
      </c>
      <c r="I184" s="137"/>
      <c r="J184" s="138">
        <f>ROUND(I184*H184,2)</f>
        <v>0</v>
      </c>
      <c r="K184" s="134" t="s">
        <v>174</v>
      </c>
      <c r="L184" s="33"/>
      <c r="M184" s="139" t="s">
        <v>19</v>
      </c>
      <c r="N184" s="140" t="s">
        <v>46</v>
      </c>
      <c r="P184" s="141">
        <f>O184*H184</f>
        <v>0</v>
      </c>
      <c r="Q184" s="141">
        <v>0.00072</v>
      </c>
      <c r="R184" s="141">
        <f>Q184*H184</f>
        <v>0.030240000000000003</v>
      </c>
      <c r="S184" s="141">
        <v>0</v>
      </c>
      <c r="T184" s="142">
        <f>S184*H184</f>
        <v>0</v>
      </c>
      <c r="AR184" s="143" t="s">
        <v>309</v>
      </c>
      <c r="AT184" s="143" t="s">
        <v>170</v>
      </c>
      <c r="AU184" s="143" t="s">
        <v>103</v>
      </c>
      <c r="AY184" s="18" t="s">
        <v>167</v>
      </c>
      <c r="BE184" s="144">
        <f>IF(N184="základní",J184,0)</f>
        <v>0</v>
      </c>
      <c r="BF184" s="144">
        <f>IF(N184="snížená",J184,0)</f>
        <v>0</v>
      </c>
      <c r="BG184" s="144">
        <f>IF(N184="zákl. přenesená",J184,0)</f>
        <v>0</v>
      </c>
      <c r="BH184" s="144">
        <f>IF(N184="sníž. přenesená",J184,0)</f>
        <v>0</v>
      </c>
      <c r="BI184" s="144">
        <f>IF(N184="nulová",J184,0)</f>
        <v>0</v>
      </c>
      <c r="BJ184" s="18" t="s">
        <v>90</v>
      </c>
      <c r="BK184" s="144">
        <f>ROUND(I184*H184,2)</f>
        <v>0</v>
      </c>
      <c r="BL184" s="18" t="s">
        <v>309</v>
      </c>
      <c r="BM184" s="143" t="s">
        <v>3565</v>
      </c>
    </row>
    <row r="185" spans="2:47" s="1" customFormat="1" ht="11.25">
      <c r="B185" s="33"/>
      <c r="D185" s="145" t="s">
        <v>177</v>
      </c>
      <c r="F185" s="146" t="s">
        <v>3566</v>
      </c>
      <c r="I185" s="147"/>
      <c r="L185" s="33"/>
      <c r="M185" s="148"/>
      <c r="T185" s="54"/>
      <c r="AT185" s="18" t="s">
        <v>177</v>
      </c>
      <c r="AU185" s="18" t="s">
        <v>103</v>
      </c>
    </row>
    <row r="186" spans="2:65" s="1" customFormat="1" ht="16.5" customHeight="1">
      <c r="B186" s="33"/>
      <c r="C186" s="132" t="s">
        <v>773</v>
      </c>
      <c r="D186" s="132" t="s">
        <v>170</v>
      </c>
      <c r="E186" s="133" t="s">
        <v>3567</v>
      </c>
      <c r="F186" s="134" t="s">
        <v>3568</v>
      </c>
      <c r="G186" s="135" t="s">
        <v>312</v>
      </c>
      <c r="H186" s="136">
        <v>42</v>
      </c>
      <c r="I186" s="137"/>
      <c r="J186" s="138">
        <f>ROUND(I186*H186,2)</f>
        <v>0</v>
      </c>
      <c r="K186" s="134" t="s">
        <v>174</v>
      </c>
      <c r="L186" s="33"/>
      <c r="M186" s="139" t="s">
        <v>19</v>
      </c>
      <c r="N186" s="140" t="s">
        <v>46</v>
      </c>
      <c r="P186" s="141">
        <f>O186*H186</f>
        <v>0</v>
      </c>
      <c r="Q186" s="141">
        <v>0.00492</v>
      </c>
      <c r="R186" s="141">
        <f>Q186*H186</f>
        <v>0.20664</v>
      </c>
      <c r="S186" s="141">
        <v>0</v>
      </c>
      <c r="T186" s="142">
        <f>S186*H186</f>
        <v>0</v>
      </c>
      <c r="AR186" s="143" t="s">
        <v>309</v>
      </c>
      <c r="AT186" s="143" t="s">
        <v>170</v>
      </c>
      <c r="AU186" s="143" t="s">
        <v>103</v>
      </c>
      <c r="AY186" s="18" t="s">
        <v>167</v>
      </c>
      <c r="BE186" s="144">
        <f>IF(N186="základní",J186,0)</f>
        <v>0</v>
      </c>
      <c r="BF186" s="144">
        <f>IF(N186="snížená",J186,0)</f>
        <v>0</v>
      </c>
      <c r="BG186" s="144">
        <f>IF(N186="zákl. přenesená",J186,0)</f>
        <v>0</v>
      </c>
      <c r="BH186" s="144">
        <f>IF(N186="sníž. přenesená",J186,0)</f>
        <v>0</v>
      </c>
      <c r="BI186" s="144">
        <f>IF(N186="nulová",J186,0)</f>
        <v>0</v>
      </c>
      <c r="BJ186" s="18" t="s">
        <v>90</v>
      </c>
      <c r="BK186" s="144">
        <f>ROUND(I186*H186,2)</f>
        <v>0</v>
      </c>
      <c r="BL186" s="18" t="s">
        <v>309</v>
      </c>
      <c r="BM186" s="143" t="s">
        <v>3569</v>
      </c>
    </row>
    <row r="187" spans="2:47" s="1" customFormat="1" ht="11.25">
      <c r="B187" s="33"/>
      <c r="D187" s="145" t="s">
        <v>177</v>
      </c>
      <c r="F187" s="146" t="s">
        <v>3570</v>
      </c>
      <c r="I187" s="147"/>
      <c r="L187" s="33"/>
      <c r="M187" s="148"/>
      <c r="T187" s="54"/>
      <c r="AT187" s="18" t="s">
        <v>177</v>
      </c>
      <c r="AU187" s="18" t="s">
        <v>103</v>
      </c>
    </row>
    <row r="188" spans="2:65" s="1" customFormat="1" ht="16.5" customHeight="1">
      <c r="B188" s="33"/>
      <c r="C188" s="132" t="s">
        <v>777</v>
      </c>
      <c r="D188" s="132" t="s">
        <v>170</v>
      </c>
      <c r="E188" s="133" t="s">
        <v>3571</v>
      </c>
      <c r="F188" s="134" t="s">
        <v>3572</v>
      </c>
      <c r="G188" s="135" t="s">
        <v>312</v>
      </c>
      <c r="H188" s="136">
        <v>19</v>
      </c>
      <c r="I188" s="137"/>
      <c r="J188" s="138">
        <f>ROUND(I188*H188,2)</f>
        <v>0</v>
      </c>
      <c r="K188" s="134" t="s">
        <v>174</v>
      </c>
      <c r="L188" s="33"/>
      <c r="M188" s="139" t="s">
        <v>19</v>
      </c>
      <c r="N188" s="140" t="s">
        <v>46</v>
      </c>
      <c r="P188" s="141">
        <f>O188*H188</f>
        <v>0</v>
      </c>
      <c r="Q188" s="141">
        <v>0.00109</v>
      </c>
      <c r="R188" s="141">
        <f>Q188*H188</f>
        <v>0.02071</v>
      </c>
      <c r="S188" s="141">
        <v>0</v>
      </c>
      <c r="T188" s="142">
        <f>S188*H188</f>
        <v>0</v>
      </c>
      <c r="AR188" s="143" t="s">
        <v>309</v>
      </c>
      <c r="AT188" s="143" t="s">
        <v>170</v>
      </c>
      <c r="AU188" s="143" t="s">
        <v>103</v>
      </c>
      <c r="AY188" s="18" t="s">
        <v>167</v>
      </c>
      <c r="BE188" s="144">
        <f>IF(N188="základní",J188,0)</f>
        <v>0</v>
      </c>
      <c r="BF188" s="144">
        <f>IF(N188="snížená",J188,0)</f>
        <v>0</v>
      </c>
      <c r="BG188" s="144">
        <f>IF(N188="zákl. přenesená",J188,0)</f>
        <v>0</v>
      </c>
      <c r="BH188" s="144">
        <f>IF(N188="sníž. přenesená",J188,0)</f>
        <v>0</v>
      </c>
      <c r="BI188" s="144">
        <f>IF(N188="nulová",J188,0)</f>
        <v>0</v>
      </c>
      <c r="BJ188" s="18" t="s">
        <v>90</v>
      </c>
      <c r="BK188" s="144">
        <f>ROUND(I188*H188,2)</f>
        <v>0</v>
      </c>
      <c r="BL188" s="18" t="s">
        <v>309</v>
      </c>
      <c r="BM188" s="143" t="s">
        <v>3573</v>
      </c>
    </row>
    <row r="189" spans="2:47" s="1" customFormat="1" ht="11.25">
      <c r="B189" s="33"/>
      <c r="D189" s="145" t="s">
        <v>177</v>
      </c>
      <c r="F189" s="146" t="s">
        <v>3574</v>
      </c>
      <c r="I189" s="147"/>
      <c r="L189" s="33"/>
      <c r="M189" s="148"/>
      <c r="T189" s="54"/>
      <c r="AT189" s="18" t="s">
        <v>177</v>
      </c>
      <c r="AU189" s="18" t="s">
        <v>103</v>
      </c>
    </row>
    <row r="190" spans="2:65" s="1" customFormat="1" ht="16.5" customHeight="1">
      <c r="B190" s="33"/>
      <c r="C190" s="132" t="s">
        <v>781</v>
      </c>
      <c r="D190" s="132" t="s">
        <v>170</v>
      </c>
      <c r="E190" s="133" t="s">
        <v>3575</v>
      </c>
      <c r="F190" s="134" t="s">
        <v>3576</v>
      </c>
      <c r="G190" s="135" t="s">
        <v>382</v>
      </c>
      <c r="H190" s="136">
        <v>76</v>
      </c>
      <c r="I190" s="137"/>
      <c r="J190" s="138">
        <f>ROUND(I190*H190,2)</f>
        <v>0</v>
      </c>
      <c r="K190" s="134" t="s">
        <v>174</v>
      </c>
      <c r="L190" s="33"/>
      <c r="M190" s="139" t="s">
        <v>19</v>
      </c>
      <c r="N190" s="140" t="s">
        <v>46</v>
      </c>
      <c r="P190" s="141">
        <f>O190*H190</f>
        <v>0</v>
      </c>
      <c r="Q190" s="141">
        <v>0.00024</v>
      </c>
      <c r="R190" s="141">
        <f>Q190*H190</f>
        <v>0.01824</v>
      </c>
      <c r="S190" s="141">
        <v>0</v>
      </c>
      <c r="T190" s="142">
        <f>S190*H190</f>
        <v>0</v>
      </c>
      <c r="AR190" s="143" t="s">
        <v>309</v>
      </c>
      <c r="AT190" s="143" t="s">
        <v>170</v>
      </c>
      <c r="AU190" s="143" t="s">
        <v>103</v>
      </c>
      <c r="AY190" s="18" t="s">
        <v>167</v>
      </c>
      <c r="BE190" s="144">
        <f>IF(N190="základní",J190,0)</f>
        <v>0</v>
      </c>
      <c r="BF190" s="144">
        <f>IF(N190="snížená",J190,0)</f>
        <v>0</v>
      </c>
      <c r="BG190" s="144">
        <f>IF(N190="zákl. přenesená",J190,0)</f>
        <v>0</v>
      </c>
      <c r="BH190" s="144">
        <f>IF(N190="sníž. přenesená",J190,0)</f>
        <v>0</v>
      </c>
      <c r="BI190" s="144">
        <f>IF(N190="nulová",J190,0)</f>
        <v>0</v>
      </c>
      <c r="BJ190" s="18" t="s">
        <v>90</v>
      </c>
      <c r="BK190" s="144">
        <f>ROUND(I190*H190,2)</f>
        <v>0</v>
      </c>
      <c r="BL190" s="18" t="s">
        <v>309</v>
      </c>
      <c r="BM190" s="143" t="s">
        <v>3577</v>
      </c>
    </row>
    <row r="191" spans="2:47" s="1" customFormat="1" ht="11.25">
      <c r="B191" s="33"/>
      <c r="D191" s="145" t="s">
        <v>177</v>
      </c>
      <c r="F191" s="146" t="s">
        <v>3578</v>
      </c>
      <c r="I191" s="147"/>
      <c r="L191" s="33"/>
      <c r="M191" s="148"/>
      <c r="T191" s="54"/>
      <c r="AT191" s="18" t="s">
        <v>177</v>
      </c>
      <c r="AU191" s="18" t="s">
        <v>103</v>
      </c>
    </row>
    <row r="192" spans="2:65" s="1" customFormat="1" ht="16.5" customHeight="1">
      <c r="B192" s="33"/>
      <c r="C192" s="132" t="s">
        <v>789</v>
      </c>
      <c r="D192" s="132" t="s">
        <v>170</v>
      </c>
      <c r="E192" s="133" t="s">
        <v>3579</v>
      </c>
      <c r="F192" s="134" t="s">
        <v>3580</v>
      </c>
      <c r="G192" s="135" t="s">
        <v>382</v>
      </c>
      <c r="H192" s="136">
        <v>2</v>
      </c>
      <c r="I192" s="137"/>
      <c r="J192" s="138">
        <f>ROUND(I192*H192,2)</f>
        <v>0</v>
      </c>
      <c r="K192" s="134" t="s">
        <v>174</v>
      </c>
      <c r="L192" s="33"/>
      <c r="M192" s="139" t="s">
        <v>19</v>
      </c>
      <c r="N192" s="140" t="s">
        <v>46</v>
      </c>
      <c r="P192" s="141">
        <f>O192*H192</f>
        <v>0</v>
      </c>
      <c r="Q192" s="141">
        <v>0.00172</v>
      </c>
      <c r="R192" s="141">
        <f>Q192*H192</f>
        <v>0.00344</v>
      </c>
      <c r="S192" s="141">
        <v>0</v>
      </c>
      <c r="T192" s="142">
        <f>S192*H192</f>
        <v>0</v>
      </c>
      <c r="AR192" s="143" t="s">
        <v>309</v>
      </c>
      <c r="AT192" s="143" t="s">
        <v>170</v>
      </c>
      <c r="AU192" s="143" t="s">
        <v>103</v>
      </c>
      <c r="AY192" s="18" t="s">
        <v>167</v>
      </c>
      <c r="BE192" s="144">
        <f>IF(N192="základní",J192,0)</f>
        <v>0</v>
      </c>
      <c r="BF192" s="144">
        <f>IF(N192="snížená",J192,0)</f>
        <v>0</v>
      </c>
      <c r="BG192" s="144">
        <f>IF(N192="zákl. přenesená",J192,0)</f>
        <v>0</v>
      </c>
      <c r="BH192" s="144">
        <f>IF(N192="sníž. přenesená",J192,0)</f>
        <v>0</v>
      </c>
      <c r="BI192" s="144">
        <f>IF(N192="nulová",J192,0)</f>
        <v>0</v>
      </c>
      <c r="BJ192" s="18" t="s">
        <v>90</v>
      </c>
      <c r="BK192" s="144">
        <f>ROUND(I192*H192,2)</f>
        <v>0</v>
      </c>
      <c r="BL192" s="18" t="s">
        <v>309</v>
      </c>
      <c r="BM192" s="143" t="s">
        <v>3581</v>
      </c>
    </row>
    <row r="193" spans="2:47" s="1" customFormat="1" ht="11.25">
      <c r="B193" s="33"/>
      <c r="D193" s="145" t="s">
        <v>177</v>
      </c>
      <c r="F193" s="146" t="s">
        <v>3582</v>
      </c>
      <c r="I193" s="147"/>
      <c r="L193" s="33"/>
      <c r="M193" s="148"/>
      <c r="T193" s="54"/>
      <c r="AT193" s="18" t="s">
        <v>177</v>
      </c>
      <c r="AU193" s="18" t="s">
        <v>103</v>
      </c>
    </row>
    <row r="194" spans="2:65" s="1" customFormat="1" ht="16.5" customHeight="1">
      <c r="B194" s="33"/>
      <c r="C194" s="132" t="s">
        <v>794</v>
      </c>
      <c r="D194" s="132" t="s">
        <v>170</v>
      </c>
      <c r="E194" s="133" t="s">
        <v>3583</v>
      </c>
      <c r="F194" s="134" t="s">
        <v>3584</v>
      </c>
      <c r="G194" s="135" t="s">
        <v>382</v>
      </c>
      <c r="H194" s="136">
        <v>19</v>
      </c>
      <c r="I194" s="137"/>
      <c r="J194" s="138">
        <f>ROUND(I194*H194,2)</f>
        <v>0</v>
      </c>
      <c r="K194" s="134" t="s">
        <v>174</v>
      </c>
      <c r="L194" s="33"/>
      <c r="M194" s="139" t="s">
        <v>19</v>
      </c>
      <c r="N194" s="140" t="s">
        <v>46</v>
      </c>
      <c r="P194" s="141">
        <f>O194*H194</f>
        <v>0</v>
      </c>
      <c r="Q194" s="141">
        <v>0.0018</v>
      </c>
      <c r="R194" s="141">
        <f>Q194*H194</f>
        <v>0.0342</v>
      </c>
      <c r="S194" s="141">
        <v>0</v>
      </c>
      <c r="T194" s="142">
        <f>S194*H194</f>
        <v>0</v>
      </c>
      <c r="AR194" s="143" t="s">
        <v>309</v>
      </c>
      <c r="AT194" s="143" t="s">
        <v>170</v>
      </c>
      <c r="AU194" s="143" t="s">
        <v>103</v>
      </c>
      <c r="AY194" s="18" t="s">
        <v>167</v>
      </c>
      <c r="BE194" s="144">
        <f>IF(N194="základní",J194,0)</f>
        <v>0</v>
      </c>
      <c r="BF194" s="144">
        <f>IF(N194="snížená",J194,0)</f>
        <v>0</v>
      </c>
      <c r="BG194" s="144">
        <f>IF(N194="zákl. přenesená",J194,0)</f>
        <v>0</v>
      </c>
      <c r="BH194" s="144">
        <f>IF(N194="sníž. přenesená",J194,0)</f>
        <v>0</v>
      </c>
      <c r="BI194" s="144">
        <f>IF(N194="nulová",J194,0)</f>
        <v>0</v>
      </c>
      <c r="BJ194" s="18" t="s">
        <v>90</v>
      </c>
      <c r="BK194" s="144">
        <f>ROUND(I194*H194,2)</f>
        <v>0</v>
      </c>
      <c r="BL194" s="18" t="s">
        <v>309</v>
      </c>
      <c r="BM194" s="143" t="s">
        <v>3585</v>
      </c>
    </row>
    <row r="195" spans="2:47" s="1" customFormat="1" ht="11.25">
      <c r="B195" s="33"/>
      <c r="D195" s="145" t="s">
        <v>177</v>
      </c>
      <c r="F195" s="146" t="s">
        <v>3586</v>
      </c>
      <c r="I195" s="147"/>
      <c r="L195" s="33"/>
      <c r="M195" s="148"/>
      <c r="T195" s="54"/>
      <c r="AT195" s="18" t="s">
        <v>177</v>
      </c>
      <c r="AU195" s="18" t="s">
        <v>103</v>
      </c>
    </row>
    <row r="196" spans="2:65" s="1" customFormat="1" ht="16.5" customHeight="1">
      <c r="B196" s="33"/>
      <c r="C196" s="132" t="s">
        <v>799</v>
      </c>
      <c r="D196" s="132" t="s">
        <v>170</v>
      </c>
      <c r="E196" s="133" t="s">
        <v>3587</v>
      </c>
      <c r="F196" s="134" t="s">
        <v>3588</v>
      </c>
      <c r="G196" s="135" t="s">
        <v>382</v>
      </c>
      <c r="H196" s="136">
        <v>19</v>
      </c>
      <c r="I196" s="137"/>
      <c r="J196" s="138">
        <f>ROUND(I196*H196,2)</f>
        <v>0</v>
      </c>
      <c r="K196" s="134" t="s">
        <v>174</v>
      </c>
      <c r="L196" s="33"/>
      <c r="M196" s="139" t="s">
        <v>19</v>
      </c>
      <c r="N196" s="140" t="s">
        <v>46</v>
      </c>
      <c r="P196" s="141">
        <f>O196*H196</f>
        <v>0</v>
      </c>
      <c r="Q196" s="141">
        <v>0.00184</v>
      </c>
      <c r="R196" s="141">
        <f>Q196*H196</f>
        <v>0.03496</v>
      </c>
      <c r="S196" s="141">
        <v>0</v>
      </c>
      <c r="T196" s="142">
        <f>S196*H196</f>
        <v>0</v>
      </c>
      <c r="AR196" s="143" t="s">
        <v>309</v>
      </c>
      <c r="AT196" s="143" t="s">
        <v>170</v>
      </c>
      <c r="AU196" s="143" t="s">
        <v>103</v>
      </c>
      <c r="AY196" s="18" t="s">
        <v>167</v>
      </c>
      <c r="BE196" s="144">
        <f>IF(N196="základní",J196,0)</f>
        <v>0</v>
      </c>
      <c r="BF196" s="144">
        <f>IF(N196="snížená",J196,0)</f>
        <v>0</v>
      </c>
      <c r="BG196" s="144">
        <f>IF(N196="zákl. přenesená",J196,0)</f>
        <v>0</v>
      </c>
      <c r="BH196" s="144">
        <f>IF(N196="sníž. přenesená",J196,0)</f>
        <v>0</v>
      </c>
      <c r="BI196" s="144">
        <f>IF(N196="nulová",J196,0)</f>
        <v>0</v>
      </c>
      <c r="BJ196" s="18" t="s">
        <v>90</v>
      </c>
      <c r="BK196" s="144">
        <f>ROUND(I196*H196,2)</f>
        <v>0</v>
      </c>
      <c r="BL196" s="18" t="s">
        <v>309</v>
      </c>
      <c r="BM196" s="143" t="s">
        <v>3589</v>
      </c>
    </row>
    <row r="197" spans="2:47" s="1" customFormat="1" ht="11.25">
      <c r="B197" s="33"/>
      <c r="D197" s="145" t="s">
        <v>177</v>
      </c>
      <c r="F197" s="146" t="s">
        <v>3590</v>
      </c>
      <c r="I197" s="147"/>
      <c r="L197" s="33"/>
      <c r="M197" s="148"/>
      <c r="T197" s="54"/>
      <c r="AT197" s="18" t="s">
        <v>177</v>
      </c>
      <c r="AU197" s="18" t="s">
        <v>103</v>
      </c>
    </row>
    <row r="198" spans="2:65" s="1" customFormat="1" ht="16.5" customHeight="1">
      <c r="B198" s="33"/>
      <c r="C198" s="132" t="s">
        <v>803</v>
      </c>
      <c r="D198" s="132" t="s">
        <v>170</v>
      </c>
      <c r="E198" s="133" t="s">
        <v>3591</v>
      </c>
      <c r="F198" s="134" t="s">
        <v>3592</v>
      </c>
      <c r="G198" s="135" t="s">
        <v>382</v>
      </c>
      <c r="H198" s="136">
        <v>19</v>
      </c>
      <c r="I198" s="137"/>
      <c r="J198" s="138">
        <f>ROUND(I198*H198,2)</f>
        <v>0</v>
      </c>
      <c r="K198" s="134" t="s">
        <v>174</v>
      </c>
      <c r="L198" s="33"/>
      <c r="M198" s="139" t="s">
        <v>19</v>
      </c>
      <c r="N198" s="140" t="s">
        <v>46</v>
      </c>
      <c r="P198" s="141">
        <f>O198*H198</f>
        <v>0</v>
      </c>
      <c r="Q198" s="141">
        <v>0.0018</v>
      </c>
      <c r="R198" s="141">
        <f>Q198*H198</f>
        <v>0.0342</v>
      </c>
      <c r="S198" s="141">
        <v>0</v>
      </c>
      <c r="T198" s="142">
        <f>S198*H198</f>
        <v>0</v>
      </c>
      <c r="AR198" s="143" t="s">
        <v>309</v>
      </c>
      <c r="AT198" s="143" t="s">
        <v>170</v>
      </c>
      <c r="AU198" s="143" t="s">
        <v>103</v>
      </c>
      <c r="AY198" s="18" t="s">
        <v>167</v>
      </c>
      <c r="BE198" s="144">
        <f>IF(N198="základní",J198,0)</f>
        <v>0</v>
      </c>
      <c r="BF198" s="144">
        <f>IF(N198="snížená",J198,0)</f>
        <v>0</v>
      </c>
      <c r="BG198" s="144">
        <f>IF(N198="zákl. přenesená",J198,0)</f>
        <v>0</v>
      </c>
      <c r="BH198" s="144">
        <f>IF(N198="sníž. přenesená",J198,0)</f>
        <v>0</v>
      </c>
      <c r="BI198" s="144">
        <f>IF(N198="nulová",J198,0)</f>
        <v>0</v>
      </c>
      <c r="BJ198" s="18" t="s">
        <v>90</v>
      </c>
      <c r="BK198" s="144">
        <f>ROUND(I198*H198,2)</f>
        <v>0</v>
      </c>
      <c r="BL198" s="18" t="s">
        <v>309</v>
      </c>
      <c r="BM198" s="143" t="s">
        <v>3593</v>
      </c>
    </row>
    <row r="199" spans="2:47" s="1" customFormat="1" ht="11.25">
      <c r="B199" s="33"/>
      <c r="D199" s="145" t="s">
        <v>177</v>
      </c>
      <c r="F199" s="146" t="s">
        <v>3594</v>
      </c>
      <c r="I199" s="147"/>
      <c r="L199" s="33"/>
      <c r="M199" s="148"/>
      <c r="T199" s="54"/>
      <c r="AT199" s="18" t="s">
        <v>177</v>
      </c>
      <c r="AU199" s="18" t="s">
        <v>103</v>
      </c>
    </row>
    <row r="200" spans="2:65" s="1" customFormat="1" ht="21.75" customHeight="1">
      <c r="B200" s="33"/>
      <c r="C200" s="132" t="s">
        <v>808</v>
      </c>
      <c r="D200" s="132" t="s">
        <v>170</v>
      </c>
      <c r="E200" s="133" t="s">
        <v>3595</v>
      </c>
      <c r="F200" s="134" t="s">
        <v>3596</v>
      </c>
      <c r="G200" s="135" t="s">
        <v>382</v>
      </c>
      <c r="H200" s="136">
        <v>1</v>
      </c>
      <c r="I200" s="137"/>
      <c r="J200" s="138">
        <f>ROUND(I200*H200,2)</f>
        <v>0</v>
      </c>
      <c r="K200" s="134" t="s">
        <v>174</v>
      </c>
      <c r="L200" s="33"/>
      <c r="M200" s="139" t="s">
        <v>19</v>
      </c>
      <c r="N200" s="140" t="s">
        <v>46</v>
      </c>
      <c r="P200" s="141">
        <f>O200*H200</f>
        <v>0</v>
      </c>
      <c r="Q200" s="141">
        <v>0.0292</v>
      </c>
      <c r="R200" s="141">
        <f>Q200*H200</f>
        <v>0.0292</v>
      </c>
      <c r="S200" s="141">
        <v>0</v>
      </c>
      <c r="T200" s="142">
        <f>S200*H200</f>
        <v>0</v>
      </c>
      <c r="AR200" s="143" t="s">
        <v>309</v>
      </c>
      <c r="AT200" s="143" t="s">
        <v>170</v>
      </c>
      <c r="AU200" s="143" t="s">
        <v>103</v>
      </c>
      <c r="AY200" s="18" t="s">
        <v>167</v>
      </c>
      <c r="BE200" s="144">
        <f>IF(N200="základní",J200,0)</f>
        <v>0</v>
      </c>
      <c r="BF200" s="144">
        <f>IF(N200="snížená",J200,0)</f>
        <v>0</v>
      </c>
      <c r="BG200" s="144">
        <f>IF(N200="zákl. přenesená",J200,0)</f>
        <v>0</v>
      </c>
      <c r="BH200" s="144">
        <f>IF(N200="sníž. přenesená",J200,0)</f>
        <v>0</v>
      </c>
      <c r="BI200" s="144">
        <f>IF(N200="nulová",J200,0)</f>
        <v>0</v>
      </c>
      <c r="BJ200" s="18" t="s">
        <v>90</v>
      </c>
      <c r="BK200" s="144">
        <f>ROUND(I200*H200,2)</f>
        <v>0</v>
      </c>
      <c r="BL200" s="18" t="s">
        <v>309</v>
      </c>
      <c r="BM200" s="143" t="s">
        <v>3597</v>
      </c>
    </row>
    <row r="201" spans="2:47" s="1" customFormat="1" ht="11.25">
      <c r="B201" s="33"/>
      <c r="D201" s="145" t="s">
        <v>177</v>
      </c>
      <c r="F201" s="146" t="s">
        <v>3598</v>
      </c>
      <c r="I201" s="147"/>
      <c r="L201" s="33"/>
      <c r="M201" s="148"/>
      <c r="T201" s="54"/>
      <c r="AT201" s="18" t="s">
        <v>177</v>
      </c>
      <c r="AU201" s="18" t="s">
        <v>103</v>
      </c>
    </row>
    <row r="202" spans="2:63" s="11" customFormat="1" ht="20.85" customHeight="1">
      <c r="B202" s="120"/>
      <c r="D202" s="121" t="s">
        <v>73</v>
      </c>
      <c r="E202" s="130" t="s">
        <v>3599</v>
      </c>
      <c r="F202" s="130" t="s">
        <v>3600</v>
      </c>
      <c r="I202" s="123"/>
      <c r="J202" s="131">
        <f>BK202</f>
        <v>0</v>
      </c>
      <c r="L202" s="120"/>
      <c r="M202" s="125"/>
      <c r="P202" s="126">
        <f>SUM(P203:P214)</f>
        <v>0</v>
      </c>
      <c r="R202" s="126">
        <f>SUM(R203:R214)</f>
        <v>0</v>
      </c>
      <c r="T202" s="127">
        <f>SUM(T203:T214)</f>
        <v>0</v>
      </c>
      <c r="AR202" s="121" t="s">
        <v>90</v>
      </c>
      <c r="AT202" s="128" t="s">
        <v>73</v>
      </c>
      <c r="AU202" s="128" t="s">
        <v>90</v>
      </c>
      <c r="AY202" s="121" t="s">
        <v>167</v>
      </c>
      <c r="BK202" s="129">
        <f>SUM(BK203:BK214)</f>
        <v>0</v>
      </c>
    </row>
    <row r="203" spans="2:65" s="1" customFormat="1" ht="24.2" customHeight="1">
      <c r="B203" s="33"/>
      <c r="C203" s="132" t="s">
        <v>812</v>
      </c>
      <c r="D203" s="132" t="s">
        <v>170</v>
      </c>
      <c r="E203" s="133" t="s">
        <v>3601</v>
      </c>
      <c r="F203" s="134" t="s">
        <v>3602</v>
      </c>
      <c r="G203" s="135" t="s">
        <v>830</v>
      </c>
      <c r="H203" s="190"/>
      <c r="I203" s="137"/>
      <c r="J203" s="138">
        <f>ROUND(I203*H203,2)</f>
        <v>0</v>
      </c>
      <c r="K203" s="134" t="s">
        <v>174</v>
      </c>
      <c r="L203" s="33"/>
      <c r="M203" s="139" t="s">
        <v>19</v>
      </c>
      <c r="N203" s="140" t="s">
        <v>46</v>
      </c>
      <c r="P203" s="141">
        <f>O203*H203</f>
        <v>0</v>
      </c>
      <c r="Q203" s="141">
        <v>0</v>
      </c>
      <c r="R203" s="141">
        <f>Q203*H203</f>
        <v>0</v>
      </c>
      <c r="S203" s="141">
        <v>0</v>
      </c>
      <c r="T203" s="142">
        <f>S203*H203</f>
        <v>0</v>
      </c>
      <c r="AR203" s="143" t="s">
        <v>309</v>
      </c>
      <c r="AT203" s="143" t="s">
        <v>170</v>
      </c>
      <c r="AU203" s="143" t="s">
        <v>103</v>
      </c>
      <c r="AY203" s="18" t="s">
        <v>167</v>
      </c>
      <c r="BE203" s="144">
        <f>IF(N203="základní",J203,0)</f>
        <v>0</v>
      </c>
      <c r="BF203" s="144">
        <f>IF(N203="snížená",J203,0)</f>
        <v>0</v>
      </c>
      <c r="BG203" s="144">
        <f>IF(N203="zákl. přenesená",J203,0)</f>
        <v>0</v>
      </c>
      <c r="BH203" s="144">
        <f>IF(N203="sníž. přenesená",J203,0)</f>
        <v>0</v>
      </c>
      <c r="BI203" s="144">
        <f>IF(N203="nulová",J203,0)</f>
        <v>0</v>
      </c>
      <c r="BJ203" s="18" t="s">
        <v>90</v>
      </c>
      <c r="BK203" s="144">
        <f>ROUND(I203*H203,2)</f>
        <v>0</v>
      </c>
      <c r="BL203" s="18" t="s">
        <v>309</v>
      </c>
      <c r="BM203" s="143" t="s">
        <v>3603</v>
      </c>
    </row>
    <row r="204" spans="2:47" s="1" customFormat="1" ht="11.25">
      <c r="B204" s="33"/>
      <c r="D204" s="145" t="s">
        <v>177</v>
      </c>
      <c r="F204" s="146" t="s">
        <v>3604</v>
      </c>
      <c r="I204" s="147"/>
      <c r="L204" s="33"/>
      <c r="M204" s="148"/>
      <c r="T204" s="54"/>
      <c r="AT204" s="18" t="s">
        <v>177</v>
      </c>
      <c r="AU204" s="18" t="s">
        <v>103</v>
      </c>
    </row>
    <row r="205" spans="2:65" s="1" customFormat="1" ht="16.5" customHeight="1">
      <c r="B205" s="33"/>
      <c r="C205" s="132" t="s">
        <v>817</v>
      </c>
      <c r="D205" s="132" t="s">
        <v>170</v>
      </c>
      <c r="E205" s="133" t="s">
        <v>3605</v>
      </c>
      <c r="F205" s="134" t="s">
        <v>3387</v>
      </c>
      <c r="G205" s="135" t="s">
        <v>3264</v>
      </c>
      <c r="H205" s="136">
        <v>1</v>
      </c>
      <c r="I205" s="137"/>
      <c r="J205" s="138">
        <f aca="true" t="shared" si="10" ref="J205:J213">ROUND(I205*H205,2)</f>
        <v>0</v>
      </c>
      <c r="K205" s="134" t="s">
        <v>19</v>
      </c>
      <c r="L205" s="33"/>
      <c r="M205" s="139" t="s">
        <v>19</v>
      </c>
      <c r="N205" s="140" t="s">
        <v>46</v>
      </c>
      <c r="P205" s="141">
        <f aca="true" t="shared" si="11" ref="P205:P213">O205*H205</f>
        <v>0</v>
      </c>
      <c r="Q205" s="141">
        <v>0</v>
      </c>
      <c r="R205" s="141">
        <f aca="true" t="shared" si="12" ref="R205:R213">Q205*H205</f>
        <v>0</v>
      </c>
      <c r="S205" s="141">
        <v>0</v>
      </c>
      <c r="T205" s="142">
        <f aca="true" t="shared" si="13" ref="T205:T213">S205*H205</f>
        <v>0</v>
      </c>
      <c r="AR205" s="143" t="s">
        <v>309</v>
      </c>
      <c r="AT205" s="143" t="s">
        <v>170</v>
      </c>
      <c r="AU205" s="143" t="s">
        <v>103</v>
      </c>
      <c r="AY205" s="18" t="s">
        <v>167</v>
      </c>
      <c r="BE205" s="144">
        <f aca="true" t="shared" si="14" ref="BE205:BE213">IF(N205="základní",J205,0)</f>
        <v>0</v>
      </c>
      <c r="BF205" s="144">
        <f aca="true" t="shared" si="15" ref="BF205:BF213">IF(N205="snížená",J205,0)</f>
        <v>0</v>
      </c>
      <c r="BG205" s="144">
        <f aca="true" t="shared" si="16" ref="BG205:BG213">IF(N205="zákl. přenesená",J205,0)</f>
        <v>0</v>
      </c>
      <c r="BH205" s="144">
        <f aca="true" t="shared" si="17" ref="BH205:BH213">IF(N205="sníž. přenesená",J205,0)</f>
        <v>0</v>
      </c>
      <c r="BI205" s="144">
        <f aca="true" t="shared" si="18" ref="BI205:BI213">IF(N205="nulová",J205,0)</f>
        <v>0</v>
      </c>
      <c r="BJ205" s="18" t="s">
        <v>90</v>
      </c>
      <c r="BK205" s="144">
        <f aca="true" t="shared" si="19" ref="BK205:BK213">ROUND(I205*H205,2)</f>
        <v>0</v>
      </c>
      <c r="BL205" s="18" t="s">
        <v>309</v>
      </c>
      <c r="BM205" s="143" t="s">
        <v>3606</v>
      </c>
    </row>
    <row r="206" spans="2:65" s="1" customFormat="1" ht="16.5" customHeight="1">
      <c r="B206" s="33"/>
      <c r="C206" s="132" t="s">
        <v>822</v>
      </c>
      <c r="D206" s="132" t="s">
        <v>170</v>
      </c>
      <c r="E206" s="133" t="s">
        <v>3607</v>
      </c>
      <c r="F206" s="134" t="s">
        <v>3112</v>
      </c>
      <c r="G206" s="135" t="s">
        <v>830</v>
      </c>
      <c r="H206" s="190"/>
      <c r="I206" s="137"/>
      <c r="J206" s="138">
        <f t="shared" si="10"/>
        <v>0</v>
      </c>
      <c r="K206" s="134" t="s">
        <v>19</v>
      </c>
      <c r="L206" s="33"/>
      <c r="M206" s="139" t="s">
        <v>19</v>
      </c>
      <c r="N206" s="140" t="s">
        <v>46</v>
      </c>
      <c r="P206" s="141">
        <f t="shared" si="11"/>
        <v>0</v>
      </c>
      <c r="Q206" s="141">
        <v>0</v>
      </c>
      <c r="R206" s="141">
        <f t="shared" si="12"/>
        <v>0</v>
      </c>
      <c r="S206" s="141">
        <v>0</v>
      </c>
      <c r="T206" s="142">
        <f t="shared" si="13"/>
        <v>0</v>
      </c>
      <c r="AR206" s="143" t="s">
        <v>309</v>
      </c>
      <c r="AT206" s="143" t="s">
        <v>170</v>
      </c>
      <c r="AU206" s="143" t="s">
        <v>103</v>
      </c>
      <c r="AY206" s="18" t="s">
        <v>167</v>
      </c>
      <c r="BE206" s="144">
        <f t="shared" si="14"/>
        <v>0</v>
      </c>
      <c r="BF206" s="144">
        <f t="shared" si="15"/>
        <v>0</v>
      </c>
      <c r="BG206" s="144">
        <f t="shared" si="16"/>
        <v>0</v>
      </c>
      <c r="BH206" s="144">
        <f t="shared" si="17"/>
        <v>0</v>
      </c>
      <c r="BI206" s="144">
        <f t="shared" si="18"/>
        <v>0</v>
      </c>
      <c r="BJ206" s="18" t="s">
        <v>90</v>
      </c>
      <c r="BK206" s="144">
        <f t="shared" si="19"/>
        <v>0</v>
      </c>
      <c r="BL206" s="18" t="s">
        <v>309</v>
      </c>
      <c r="BM206" s="143" t="s">
        <v>3608</v>
      </c>
    </row>
    <row r="207" spans="2:65" s="1" customFormat="1" ht="16.5" customHeight="1">
      <c r="B207" s="33"/>
      <c r="C207" s="132" t="s">
        <v>827</v>
      </c>
      <c r="D207" s="132" t="s">
        <v>170</v>
      </c>
      <c r="E207" s="133" t="s">
        <v>3609</v>
      </c>
      <c r="F207" s="134" t="s">
        <v>3109</v>
      </c>
      <c r="G207" s="135" t="s">
        <v>830</v>
      </c>
      <c r="H207" s="190"/>
      <c r="I207" s="137"/>
      <c r="J207" s="138">
        <f t="shared" si="10"/>
        <v>0</v>
      </c>
      <c r="K207" s="134" t="s">
        <v>19</v>
      </c>
      <c r="L207" s="33"/>
      <c r="M207" s="139" t="s">
        <v>19</v>
      </c>
      <c r="N207" s="140" t="s">
        <v>46</v>
      </c>
      <c r="P207" s="141">
        <f t="shared" si="11"/>
        <v>0</v>
      </c>
      <c r="Q207" s="141">
        <v>0</v>
      </c>
      <c r="R207" s="141">
        <f t="shared" si="12"/>
        <v>0</v>
      </c>
      <c r="S207" s="141">
        <v>0</v>
      </c>
      <c r="T207" s="142">
        <f t="shared" si="13"/>
        <v>0</v>
      </c>
      <c r="AR207" s="143" t="s">
        <v>309</v>
      </c>
      <c r="AT207" s="143" t="s">
        <v>170</v>
      </c>
      <c r="AU207" s="143" t="s">
        <v>103</v>
      </c>
      <c r="AY207" s="18" t="s">
        <v>167</v>
      </c>
      <c r="BE207" s="144">
        <f t="shared" si="14"/>
        <v>0</v>
      </c>
      <c r="BF207" s="144">
        <f t="shared" si="15"/>
        <v>0</v>
      </c>
      <c r="BG207" s="144">
        <f t="shared" si="16"/>
        <v>0</v>
      </c>
      <c r="BH207" s="144">
        <f t="shared" si="17"/>
        <v>0</v>
      </c>
      <c r="BI207" s="144">
        <f t="shared" si="18"/>
        <v>0</v>
      </c>
      <c r="BJ207" s="18" t="s">
        <v>90</v>
      </c>
      <c r="BK207" s="144">
        <f t="shared" si="19"/>
        <v>0</v>
      </c>
      <c r="BL207" s="18" t="s">
        <v>309</v>
      </c>
      <c r="BM207" s="143" t="s">
        <v>3610</v>
      </c>
    </row>
    <row r="208" spans="2:65" s="1" customFormat="1" ht="16.5" customHeight="1">
      <c r="B208" s="33"/>
      <c r="C208" s="132" t="s">
        <v>833</v>
      </c>
      <c r="D208" s="132" t="s">
        <v>170</v>
      </c>
      <c r="E208" s="133" t="s">
        <v>3611</v>
      </c>
      <c r="F208" s="134" t="s">
        <v>3612</v>
      </c>
      <c r="G208" s="135" t="s">
        <v>3264</v>
      </c>
      <c r="H208" s="136">
        <v>30</v>
      </c>
      <c r="I208" s="137"/>
      <c r="J208" s="138">
        <f t="shared" si="10"/>
        <v>0</v>
      </c>
      <c r="K208" s="134" t="s">
        <v>19</v>
      </c>
      <c r="L208" s="33"/>
      <c r="M208" s="139" t="s">
        <v>19</v>
      </c>
      <c r="N208" s="140" t="s">
        <v>46</v>
      </c>
      <c r="P208" s="141">
        <f t="shared" si="11"/>
        <v>0</v>
      </c>
      <c r="Q208" s="141">
        <v>0</v>
      </c>
      <c r="R208" s="141">
        <f t="shared" si="12"/>
        <v>0</v>
      </c>
      <c r="S208" s="141">
        <v>0</v>
      </c>
      <c r="T208" s="142">
        <f t="shared" si="13"/>
        <v>0</v>
      </c>
      <c r="AR208" s="143" t="s">
        <v>309</v>
      </c>
      <c r="AT208" s="143" t="s">
        <v>170</v>
      </c>
      <c r="AU208" s="143" t="s">
        <v>103</v>
      </c>
      <c r="AY208" s="18" t="s">
        <v>167</v>
      </c>
      <c r="BE208" s="144">
        <f t="shared" si="14"/>
        <v>0</v>
      </c>
      <c r="BF208" s="144">
        <f t="shared" si="15"/>
        <v>0</v>
      </c>
      <c r="BG208" s="144">
        <f t="shared" si="16"/>
        <v>0</v>
      </c>
      <c r="BH208" s="144">
        <f t="shared" si="17"/>
        <v>0</v>
      </c>
      <c r="BI208" s="144">
        <f t="shared" si="18"/>
        <v>0</v>
      </c>
      <c r="BJ208" s="18" t="s">
        <v>90</v>
      </c>
      <c r="BK208" s="144">
        <f t="shared" si="19"/>
        <v>0</v>
      </c>
      <c r="BL208" s="18" t="s">
        <v>309</v>
      </c>
      <c r="BM208" s="143" t="s">
        <v>3613</v>
      </c>
    </row>
    <row r="209" spans="2:65" s="1" customFormat="1" ht="16.5" customHeight="1">
      <c r="B209" s="33"/>
      <c r="C209" s="132" t="s">
        <v>840</v>
      </c>
      <c r="D209" s="132" t="s">
        <v>170</v>
      </c>
      <c r="E209" s="133" t="s">
        <v>3614</v>
      </c>
      <c r="F209" s="134" t="s">
        <v>3115</v>
      </c>
      <c r="G209" s="135" t="s">
        <v>830</v>
      </c>
      <c r="H209" s="190"/>
      <c r="I209" s="137"/>
      <c r="J209" s="138">
        <f t="shared" si="10"/>
        <v>0</v>
      </c>
      <c r="K209" s="134" t="s">
        <v>19</v>
      </c>
      <c r="L209" s="33"/>
      <c r="M209" s="139" t="s">
        <v>19</v>
      </c>
      <c r="N209" s="140" t="s">
        <v>46</v>
      </c>
      <c r="P209" s="141">
        <f t="shared" si="11"/>
        <v>0</v>
      </c>
      <c r="Q209" s="141">
        <v>0</v>
      </c>
      <c r="R209" s="141">
        <f t="shared" si="12"/>
        <v>0</v>
      </c>
      <c r="S209" s="141">
        <v>0</v>
      </c>
      <c r="T209" s="142">
        <f t="shared" si="13"/>
        <v>0</v>
      </c>
      <c r="AR209" s="143" t="s">
        <v>309</v>
      </c>
      <c r="AT209" s="143" t="s">
        <v>170</v>
      </c>
      <c r="AU209" s="143" t="s">
        <v>103</v>
      </c>
      <c r="AY209" s="18" t="s">
        <v>167</v>
      </c>
      <c r="BE209" s="144">
        <f t="shared" si="14"/>
        <v>0</v>
      </c>
      <c r="BF209" s="144">
        <f t="shared" si="15"/>
        <v>0</v>
      </c>
      <c r="BG209" s="144">
        <f t="shared" si="16"/>
        <v>0</v>
      </c>
      <c r="BH209" s="144">
        <f t="shared" si="17"/>
        <v>0</v>
      </c>
      <c r="BI209" s="144">
        <f t="shared" si="18"/>
        <v>0</v>
      </c>
      <c r="BJ209" s="18" t="s">
        <v>90</v>
      </c>
      <c r="BK209" s="144">
        <f t="shared" si="19"/>
        <v>0</v>
      </c>
      <c r="BL209" s="18" t="s">
        <v>309</v>
      </c>
      <c r="BM209" s="143" t="s">
        <v>3615</v>
      </c>
    </row>
    <row r="210" spans="2:65" s="1" customFormat="1" ht="16.5" customHeight="1">
      <c r="B210" s="33"/>
      <c r="C210" s="132" t="s">
        <v>846</v>
      </c>
      <c r="D210" s="132" t="s">
        <v>170</v>
      </c>
      <c r="E210" s="133" t="s">
        <v>3616</v>
      </c>
      <c r="F210" s="134" t="s">
        <v>3617</v>
      </c>
      <c r="G210" s="135" t="s">
        <v>3122</v>
      </c>
      <c r="H210" s="136">
        <v>1</v>
      </c>
      <c r="I210" s="137"/>
      <c r="J210" s="138">
        <f t="shared" si="10"/>
        <v>0</v>
      </c>
      <c r="K210" s="134" t="s">
        <v>19</v>
      </c>
      <c r="L210" s="33"/>
      <c r="M210" s="139" t="s">
        <v>19</v>
      </c>
      <c r="N210" s="140" t="s">
        <v>46</v>
      </c>
      <c r="P210" s="141">
        <f t="shared" si="11"/>
        <v>0</v>
      </c>
      <c r="Q210" s="141">
        <v>0</v>
      </c>
      <c r="R210" s="141">
        <f t="shared" si="12"/>
        <v>0</v>
      </c>
      <c r="S210" s="141">
        <v>0</v>
      </c>
      <c r="T210" s="142">
        <f t="shared" si="13"/>
        <v>0</v>
      </c>
      <c r="AR210" s="143" t="s">
        <v>309</v>
      </c>
      <c r="AT210" s="143" t="s">
        <v>170</v>
      </c>
      <c r="AU210" s="143" t="s">
        <v>103</v>
      </c>
      <c r="AY210" s="18" t="s">
        <v>167</v>
      </c>
      <c r="BE210" s="144">
        <f t="shared" si="14"/>
        <v>0</v>
      </c>
      <c r="BF210" s="144">
        <f t="shared" si="15"/>
        <v>0</v>
      </c>
      <c r="BG210" s="144">
        <f t="shared" si="16"/>
        <v>0</v>
      </c>
      <c r="BH210" s="144">
        <f t="shared" si="17"/>
        <v>0</v>
      </c>
      <c r="BI210" s="144">
        <f t="shared" si="18"/>
        <v>0</v>
      </c>
      <c r="BJ210" s="18" t="s">
        <v>90</v>
      </c>
      <c r="BK210" s="144">
        <f t="shared" si="19"/>
        <v>0</v>
      </c>
      <c r="BL210" s="18" t="s">
        <v>309</v>
      </c>
      <c r="BM210" s="143" t="s">
        <v>3618</v>
      </c>
    </row>
    <row r="211" spans="2:65" s="1" customFormat="1" ht="16.5" customHeight="1">
      <c r="B211" s="33"/>
      <c r="C211" s="132" t="s">
        <v>851</v>
      </c>
      <c r="D211" s="132" t="s">
        <v>170</v>
      </c>
      <c r="E211" s="133" t="s">
        <v>3619</v>
      </c>
      <c r="F211" s="134" t="s">
        <v>3620</v>
      </c>
      <c r="G211" s="135" t="s">
        <v>3122</v>
      </c>
      <c r="H211" s="136">
        <v>1</v>
      </c>
      <c r="I211" s="137"/>
      <c r="J211" s="138">
        <f t="shared" si="10"/>
        <v>0</v>
      </c>
      <c r="K211" s="134" t="s">
        <v>19</v>
      </c>
      <c r="L211" s="33"/>
      <c r="M211" s="139" t="s">
        <v>19</v>
      </c>
      <c r="N211" s="140" t="s">
        <v>46</v>
      </c>
      <c r="P211" s="141">
        <f t="shared" si="11"/>
        <v>0</v>
      </c>
      <c r="Q211" s="141">
        <v>0</v>
      </c>
      <c r="R211" s="141">
        <f t="shared" si="12"/>
        <v>0</v>
      </c>
      <c r="S211" s="141">
        <v>0</v>
      </c>
      <c r="T211" s="142">
        <f t="shared" si="13"/>
        <v>0</v>
      </c>
      <c r="AR211" s="143" t="s">
        <v>309</v>
      </c>
      <c r="AT211" s="143" t="s">
        <v>170</v>
      </c>
      <c r="AU211" s="143" t="s">
        <v>103</v>
      </c>
      <c r="AY211" s="18" t="s">
        <v>167</v>
      </c>
      <c r="BE211" s="144">
        <f t="shared" si="14"/>
        <v>0</v>
      </c>
      <c r="BF211" s="144">
        <f t="shared" si="15"/>
        <v>0</v>
      </c>
      <c r="BG211" s="144">
        <f t="shared" si="16"/>
        <v>0</v>
      </c>
      <c r="BH211" s="144">
        <f t="shared" si="17"/>
        <v>0</v>
      </c>
      <c r="BI211" s="144">
        <f t="shared" si="18"/>
        <v>0</v>
      </c>
      <c r="BJ211" s="18" t="s">
        <v>90</v>
      </c>
      <c r="BK211" s="144">
        <f t="shared" si="19"/>
        <v>0</v>
      </c>
      <c r="BL211" s="18" t="s">
        <v>309</v>
      </c>
      <c r="BM211" s="143" t="s">
        <v>3621</v>
      </c>
    </row>
    <row r="212" spans="2:65" s="1" customFormat="1" ht="16.5" customHeight="1">
      <c r="B212" s="33"/>
      <c r="C212" s="132" t="s">
        <v>856</v>
      </c>
      <c r="D212" s="132" t="s">
        <v>170</v>
      </c>
      <c r="E212" s="133" t="s">
        <v>3622</v>
      </c>
      <c r="F212" s="134" t="s">
        <v>3623</v>
      </c>
      <c r="G212" s="135" t="s">
        <v>3122</v>
      </c>
      <c r="H212" s="136">
        <v>1</v>
      </c>
      <c r="I212" s="137"/>
      <c r="J212" s="138">
        <f t="shared" si="10"/>
        <v>0</v>
      </c>
      <c r="K212" s="134" t="s">
        <v>19</v>
      </c>
      <c r="L212" s="33"/>
      <c r="M212" s="139" t="s">
        <v>19</v>
      </c>
      <c r="N212" s="140" t="s">
        <v>46</v>
      </c>
      <c r="P212" s="141">
        <f t="shared" si="11"/>
        <v>0</v>
      </c>
      <c r="Q212" s="141">
        <v>0</v>
      </c>
      <c r="R212" s="141">
        <f t="shared" si="12"/>
        <v>0</v>
      </c>
      <c r="S212" s="141">
        <v>0</v>
      </c>
      <c r="T212" s="142">
        <f t="shared" si="13"/>
        <v>0</v>
      </c>
      <c r="AR212" s="143" t="s">
        <v>309</v>
      </c>
      <c r="AT212" s="143" t="s">
        <v>170</v>
      </c>
      <c r="AU212" s="143" t="s">
        <v>103</v>
      </c>
      <c r="AY212" s="18" t="s">
        <v>167</v>
      </c>
      <c r="BE212" s="144">
        <f t="shared" si="14"/>
        <v>0</v>
      </c>
      <c r="BF212" s="144">
        <f t="shared" si="15"/>
        <v>0</v>
      </c>
      <c r="BG212" s="144">
        <f t="shared" si="16"/>
        <v>0</v>
      </c>
      <c r="BH212" s="144">
        <f t="shared" si="17"/>
        <v>0</v>
      </c>
      <c r="BI212" s="144">
        <f t="shared" si="18"/>
        <v>0</v>
      </c>
      <c r="BJ212" s="18" t="s">
        <v>90</v>
      </c>
      <c r="BK212" s="144">
        <f t="shared" si="19"/>
        <v>0</v>
      </c>
      <c r="BL212" s="18" t="s">
        <v>309</v>
      </c>
      <c r="BM212" s="143" t="s">
        <v>3624</v>
      </c>
    </row>
    <row r="213" spans="2:65" s="1" customFormat="1" ht="16.5" customHeight="1">
      <c r="B213" s="33"/>
      <c r="C213" s="132" t="s">
        <v>879</v>
      </c>
      <c r="D213" s="132" t="s">
        <v>170</v>
      </c>
      <c r="E213" s="133" t="s">
        <v>3625</v>
      </c>
      <c r="F213" s="134" t="s">
        <v>3271</v>
      </c>
      <c r="G213" s="135" t="s">
        <v>3097</v>
      </c>
      <c r="H213" s="136">
        <v>1</v>
      </c>
      <c r="I213" s="137"/>
      <c r="J213" s="138">
        <f t="shared" si="10"/>
        <v>0</v>
      </c>
      <c r="K213" s="134" t="s">
        <v>174</v>
      </c>
      <c r="L213" s="33"/>
      <c r="M213" s="139" t="s">
        <v>19</v>
      </c>
      <c r="N213" s="140" t="s">
        <v>46</v>
      </c>
      <c r="P213" s="141">
        <f t="shared" si="11"/>
        <v>0</v>
      </c>
      <c r="Q213" s="141">
        <v>0</v>
      </c>
      <c r="R213" s="141">
        <f t="shared" si="12"/>
        <v>0</v>
      </c>
      <c r="S213" s="141">
        <v>0</v>
      </c>
      <c r="T213" s="142">
        <f t="shared" si="13"/>
        <v>0</v>
      </c>
      <c r="AR213" s="143" t="s">
        <v>309</v>
      </c>
      <c r="AT213" s="143" t="s">
        <v>170</v>
      </c>
      <c r="AU213" s="143" t="s">
        <v>103</v>
      </c>
      <c r="AY213" s="18" t="s">
        <v>167</v>
      </c>
      <c r="BE213" s="144">
        <f t="shared" si="14"/>
        <v>0</v>
      </c>
      <c r="BF213" s="144">
        <f t="shared" si="15"/>
        <v>0</v>
      </c>
      <c r="BG213" s="144">
        <f t="shared" si="16"/>
        <v>0</v>
      </c>
      <c r="BH213" s="144">
        <f t="shared" si="17"/>
        <v>0</v>
      </c>
      <c r="BI213" s="144">
        <f t="shared" si="18"/>
        <v>0</v>
      </c>
      <c r="BJ213" s="18" t="s">
        <v>90</v>
      </c>
      <c r="BK213" s="144">
        <f t="shared" si="19"/>
        <v>0</v>
      </c>
      <c r="BL213" s="18" t="s">
        <v>309</v>
      </c>
      <c r="BM213" s="143" t="s">
        <v>3626</v>
      </c>
    </row>
    <row r="214" spans="2:47" s="1" customFormat="1" ht="11.25">
      <c r="B214" s="33"/>
      <c r="D214" s="145" t="s">
        <v>177</v>
      </c>
      <c r="F214" s="146" t="s">
        <v>3627</v>
      </c>
      <c r="I214" s="147"/>
      <c r="L214" s="33"/>
      <c r="M214" s="197"/>
      <c r="N214" s="194"/>
      <c r="O214" s="194"/>
      <c r="P214" s="194"/>
      <c r="Q214" s="194"/>
      <c r="R214" s="194"/>
      <c r="S214" s="194"/>
      <c r="T214" s="198"/>
      <c r="AT214" s="18" t="s">
        <v>177</v>
      </c>
      <c r="AU214" s="18" t="s">
        <v>103</v>
      </c>
    </row>
    <row r="215" spans="2:12" s="1" customFormat="1" ht="6.95" customHeight="1">
      <c r="B215" s="42"/>
      <c r="C215" s="43"/>
      <c r="D215" s="43"/>
      <c r="E215" s="43"/>
      <c r="F215" s="43"/>
      <c r="G215" s="43"/>
      <c r="H215" s="43"/>
      <c r="I215" s="43"/>
      <c r="J215" s="43"/>
      <c r="K215" s="43"/>
      <c r="L215" s="33"/>
    </row>
  </sheetData>
  <sheetProtection algorithmName="SHA-512" hashValue="zXBSiFvrslQDTvY5xSvdZaO+P5Yb2G94L9A/ACDZ+nCoAbI5fhXnAckkGXDTGAbrkr5iRhoYWLZMdHf+f7NV9Q==" saltValue="kXa+sgRknErKOuCLVMLjBZFmDJxpn9SWKqt66gsEEEpVK36Sv4SunR9IphFjs5rY3OeR3yvgONiut++UfnwFSw==" spinCount="100000" sheet="1" objects="1" scenarios="1" formatColumns="0" formatRows="0" autoFilter="0"/>
  <autoFilter ref="C102:K214"/>
  <mergeCells count="15">
    <mergeCell ref="E89:H89"/>
    <mergeCell ref="E93:H93"/>
    <mergeCell ref="E91:H91"/>
    <mergeCell ref="E95:H95"/>
    <mergeCell ref="L2:V2"/>
    <mergeCell ref="E31:H31"/>
    <mergeCell ref="E52:H52"/>
    <mergeCell ref="E56:H56"/>
    <mergeCell ref="E54:H54"/>
    <mergeCell ref="E58:H58"/>
    <mergeCell ref="E7:H7"/>
    <mergeCell ref="E11:H11"/>
    <mergeCell ref="E9:H9"/>
    <mergeCell ref="E13:H13"/>
    <mergeCell ref="E22:H22"/>
  </mergeCells>
  <hyperlinks>
    <hyperlink ref="F112" r:id="rId1" display="https://podminky.urs.cz/item/CS_URS_2023_02/721111104"/>
    <hyperlink ref="F114" r:id="rId2" display="https://podminky.urs.cz/item/CS_URS_2023_02/721174043"/>
    <hyperlink ref="F116" r:id="rId3" display="https://podminky.urs.cz/item/CS_URS_2023_02/721174045"/>
    <hyperlink ref="F118" r:id="rId4" display="https://podminky.urs.cz/item/CS_URS_2023_02/721171808"/>
    <hyperlink ref="F121" r:id="rId5" display="https://podminky.urs.cz/item/CS_URS_2023_02/721194105"/>
    <hyperlink ref="F123" r:id="rId6" display="https://podminky.urs.cz/item/CS_URS_2023_02/721194109"/>
    <hyperlink ref="F125" r:id="rId7" display="https://podminky.urs.cz/item/CS_URS_2023_02/721273153"/>
    <hyperlink ref="F128" r:id="rId8" display="https://podminky.urs.cz/item/CS_URS_2023_02/725211603"/>
    <hyperlink ref="F130" r:id="rId9" display="https://podminky.urs.cz/item/CS_URS_2023_02/725241111"/>
    <hyperlink ref="F132" r:id="rId10" display="https://podminky.urs.cz/item/CS_URS_2023_02/725244122"/>
    <hyperlink ref="F134" r:id="rId11" display="https://podminky.urs.cz/item/CS_URS_2023_02/725331111"/>
    <hyperlink ref="F137" r:id="rId12" display="https://podminky.urs.cz/item/CS_URS_2023_02/726131041"/>
    <hyperlink ref="F139" r:id="rId13" display="https://podminky.urs.cz/item/CS_URS_2023_02/721233112"/>
    <hyperlink ref="F141" r:id="rId14" display="https://podminky.urs.cz/item/CS_URS_2023_02/721210822"/>
    <hyperlink ref="F144" r:id="rId15" display="https://podminky.urs.cz/item/CS_URS_2023_02/725861102"/>
    <hyperlink ref="F146" r:id="rId16" display="https://podminky.urs.cz/item/CS_URS_2023_02/725865311"/>
    <hyperlink ref="F148" r:id="rId17" display="https://podminky.urs.cz/item/CS_URS_2023_02/725861301"/>
    <hyperlink ref="F150" r:id="rId18" display="https://podminky.urs.cz/item/CS_URS_2023_02/725862103"/>
    <hyperlink ref="F153" r:id="rId19" display="https://podminky.urs.cz/item/CS_URS_2023_02/998721201"/>
    <hyperlink ref="F161" r:id="rId20" display="https://podminky.urs.cz/item/CS_URS_2023_02/OSTK7"/>
    <hyperlink ref="F165" r:id="rId21" display="https://podminky.urs.cz/item/CS_URS_2023_02/722174002K1"/>
    <hyperlink ref="F167" r:id="rId22" display="https://podminky.urs.cz/item/CS_URS_2023_02/722174003"/>
    <hyperlink ref="F169" r:id="rId23" display="https://podminky.urs.cz/item/CS_URS_2023_02/722174022"/>
    <hyperlink ref="F171" r:id="rId24" display="https://podminky.urs.cz/item/CS_URS_2023_02/722174023"/>
    <hyperlink ref="F173" r:id="rId25" display="https://podminky.urs.cz/item/CS_URS_2023_02/722130233"/>
    <hyperlink ref="F175" r:id="rId26" display="https://podminky.urs.cz/item/CS_URS_2023_02/722130234"/>
    <hyperlink ref="F183" r:id="rId27" display="https://podminky.urs.cz/item/CS_URS_2023_02/722190401"/>
    <hyperlink ref="F185" r:id="rId28" display="https://podminky.urs.cz/item/CS_URS_2023_02/722230103"/>
    <hyperlink ref="F187" r:id="rId29" display="https://podminky.urs.cz/item/CS_URS_2023_02/722263214"/>
    <hyperlink ref="F189" r:id="rId30" display="https://podminky.urs.cz/item/CS_URS_2023_02/725811201"/>
    <hyperlink ref="F191" r:id="rId31" display="https://podminky.urs.cz/item/CS_URS_2023_02/725813111"/>
    <hyperlink ref="F193" r:id="rId32" display="https://podminky.urs.cz/item/CS_URS_2023_02/725821312"/>
    <hyperlink ref="F195" r:id="rId33" display="https://podminky.urs.cz/item/CS_URS_2023_02/725822611"/>
    <hyperlink ref="F197" r:id="rId34" display="https://podminky.urs.cz/item/CS_URS_2023_02/725841330"/>
    <hyperlink ref="F199" r:id="rId35" display="https://podminky.urs.cz/item/CS_URS_2023_02/725821325"/>
    <hyperlink ref="F201" r:id="rId36" display="https://podminky.urs.cz/item/CS_URS_2023_02/722250133"/>
    <hyperlink ref="F204" r:id="rId37" display="https://podminky.urs.cz/item/CS_URS_2023_02/998722201"/>
    <hyperlink ref="F214" r:id="rId38" display="https://podminky.urs.cz/item/CS_URS_2023_02/OSTV8"/>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3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Nina Podlahová</dc:creator>
  <cp:keywords/>
  <dc:description/>
  <cp:lastModifiedBy>Nina Podlahová</cp:lastModifiedBy>
  <dcterms:created xsi:type="dcterms:W3CDTF">2023-11-23T09:38:25Z</dcterms:created>
  <dcterms:modified xsi:type="dcterms:W3CDTF">2023-11-23T09:39:21Z</dcterms:modified>
  <cp:category/>
  <cp:version/>
  <cp:contentType/>
  <cp:contentStatus/>
</cp:coreProperties>
</file>