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70" windowHeight="13725" activeTab="0"/>
  </bookViews>
  <sheets>
    <sheet name="Rekapitulace stavby" sheetId="1" r:id="rId1"/>
    <sheet name="01 - Komunikace" sheetId="2" r:id="rId2"/>
    <sheet name="Pokyny pro vyplnění" sheetId="3" r:id="rId3"/>
  </sheets>
  <definedNames>
    <definedName name="_xlnm._FilterDatabase" localSheetId="1" hidden="1">'01 - Komunikace'!$C$87:$K$291</definedName>
    <definedName name="_xlnm.Print_Area" localSheetId="1">'01 - Komunikace'!$C$4:$J$39,'01 - Komunikace'!$C$45:$J$69,'01 - Komunikace'!$C$75:$K$291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Komunikace'!$87:$87</definedName>
  </definedNames>
  <calcPr calcId="152511"/>
</workbook>
</file>

<file path=xl/sharedStrings.xml><?xml version="1.0" encoding="utf-8"?>
<sst xmlns="http://schemas.openxmlformats.org/spreadsheetml/2006/main" count="2403" uniqueCount="660">
  <si>
    <t>Export Komplet</t>
  </si>
  <si>
    <t>VZ</t>
  </si>
  <si>
    <t>2.0</t>
  </si>
  <si>
    <t/>
  </si>
  <si>
    <t>False</t>
  </si>
  <si>
    <t>{b62472b4-94d8-40f2-8395-0532af842a1c}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</si>
  <si>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</si>
  <si>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</si>
  <si>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</si>
  <si>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</si>
  <si>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</si>
  <si>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</si>
  <si>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</si>
  <si>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</si>
  <si>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P-17-017-000</t>
  </si>
  <si>
    <t>Stavba:</t>
  </si>
  <si>
    <t>Revitalizace chodníků Ostravská ulice, Praha 18</t>
  </si>
  <si>
    <t>KSO:</t>
  </si>
  <si>
    <t>CC-CZ:</t>
  </si>
  <si>
    <t>Místo:</t>
  </si>
  <si>
    <t xml:space="preserve"> </t>
  </si>
  <si>
    <t>Datum:</t>
  </si>
  <si>
    <t>10. 9. 2019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</si>
  <si>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</si>
  <si>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</si>
  <si>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</si>
  <si>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</si>
  <si>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</si>
  <si>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</si>
  <si>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</si>
  <si>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</si>
  <si>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</si>
  <si>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</si>
  <si>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</si>
  <si>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</si>
  <si>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</si>
  <si>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</si>
  <si>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</si>
  <si>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</si>
  <si>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</si>
  <si>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</si>
  <si>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</si>
  <si>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</si>
  <si>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</si>
  <si>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</si>
  <si>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</si>
  <si>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</si>
  <si>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</si>
  <si>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</si>
  <si>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</si>
  <si>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</si>
  <si>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</si>
  <si>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</si>
  <si>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</si>
  <si>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</si>
  <si>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</si>
  <si>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</si>
  <si>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</si>
  <si>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</si>
  <si>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</si>
  <si>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</si>
  <si>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</si>
  <si>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</si>
  <si>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</si>
  <si>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</si>
  <si>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</si>
  <si>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</si>
  <si>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</si>
  <si>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</si>
  <si>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</si>
  <si>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</si>
  <si>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</si>
  <si>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</si>
  <si>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</si>
  <si>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</si>
  <si>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{561df158-33af-4327-b3e8-4a1f25b3d24e}</t>
  </si>
  <si>
    <t>2</t>
  </si>
  <si>
    <t>KRYCÍ LIST SOUPISU PRACÍ</t>
  </si>
  <si>
    <t>Objekt:</t>
  </si>
  <si>
    <t>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</si>
  <si>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</si>
  <si>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</si>
  <si>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</si>
  <si>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</si>
  <si>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</si>
  <si>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</si>
  <si>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181 - Sadové úpravy</t>
  </si>
  <si>
    <t xml:space="preserve">      2 - Zakládání</t>
  </si>
  <si>
    <t>5 - Komunikace pozemní</t>
  </si>
  <si>
    <t>9 - Ostatní konstrukce a práce, bourání</t>
  </si>
  <si>
    <t xml:space="preserve">    990 - Vedlejší rozpočtové náklady</t>
  </si>
  <si>
    <t xml:space="preserve">      997 - Přesun sutě</t>
  </si>
  <si>
    <t>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</si>
  <si>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</si>
  <si>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</si>
  <si>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</si>
  <si>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</si>
  <si>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</si>
  <si>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</si>
  <si>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</si>
  <si>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</si>
  <si>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</si>
  <si>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</si>
  <si>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</si>
  <si>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</si>
  <si>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</si>
  <si>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</si>
  <si>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</si>
  <si>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</si>
  <si>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</si>
  <si>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</si>
  <si>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</si>
  <si>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</si>
  <si>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</si>
  <si>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CS ÚRS 2022 01</t>
  </si>
  <si>
    <t>4</t>
  </si>
  <si>
    <t>1873840040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</si>
  <si>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</si>
  <si>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</si>
  <si>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Online PSC</t>
  </si>
  <si>
    <t>https://podminky.urs.cz/item/CS_URS_2022_01/113107222</t>
  </si>
  <si>
    <t>113107231</t>
  </si>
  <si>
    <t>Odstranění podkladu z betonu prostého tl přes 100 do 150 mm strojně pl přes 200 m2</t>
  </si>
  <si>
    <t>304378138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</si>
  <si>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</si>
  <si>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https://podminky.urs.cz/item/CS_URS_2022_01/113107231</t>
  </si>
  <si>
    <t>3</t>
  </si>
  <si>
    <t>113107242</t>
  </si>
  <si>
    <t>Odstranění podkladu živičného tl přes 50 do 100 mm strojně pl přes 200 m2</t>
  </si>
  <si>
    <t>1705980751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</si>
  <si>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</si>
  <si>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https://podminky.urs.cz/item/CS_URS_2022_01/113107242</t>
  </si>
  <si>
    <t>113202111</t>
  </si>
  <si>
    <t>Vytrhání obrub krajníků obrubníků stojatých</t>
  </si>
  <si>
    <t>m</t>
  </si>
  <si>
    <t>1268365152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</si>
  <si>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</si>
  <si>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</si>
  <si>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5</t>
  </si>
  <si>
    <t>132251102</t>
  </si>
  <si>
    <t>Hloubení rýh nezapažených š do 800 mm v hornině třídy těžitelnosti I skupiny 3 objem do 50 m3 strojně</t>
  </si>
  <si>
    <t>m3</t>
  </si>
  <si>
    <t>546776729</t>
  </si>
  <si>
    <t>Hloubení nezapažených rýh šířky do 800 mm strojně s urovnáním dna do předepsaného profilu a spádu v hornině třídy těžitelnosti I skupiny 3 přes 20 do 50 m3</t>
  </si>
  <si>
    <t>https://podminky.urs.cz/item/CS_URS_2022_01/132251102</t>
  </si>
  <si>
    <t>VV</t>
  </si>
  <si>
    <t>"trativod" 90,4*0,4*0,8</t>
  </si>
  <si>
    <t>Součet</t>
  </si>
  <si>
    <t>6</t>
  </si>
  <si>
    <t>162751117</t>
  </si>
  <si>
    <t>Vodorovné přemístění přes 9 000 do 10000 m výkopku/sypaniny z horniny třídy těžitelnosti I skupiny 1 až 3</t>
  </si>
  <si>
    <t>-791416705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</si>
  <si>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</si>
  <si>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</si>
  <si>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7</t>
  </si>
  <si>
    <t>162751119</t>
  </si>
  <si>
    <t>Příplatek k vodorovnému přemístění výkopku/sypaniny z horniny třídy těžitelnosti I skupiny 1 až 3 ZKD 1000 m přes 10000 m</t>
  </si>
  <si>
    <t>1392474565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</si>
  <si>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</si>
  <si>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</si>
  <si>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8</t>
  </si>
  <si>
    <t>M</t>
  </si>
  <si>
    <t>103641000</t>
  </si>
  <si>
    <t>zemina pro terénní úpravy - tříděná</t>
  </si>
  <si>
    <t>t</t>
  </si>
  <si>
    <t>-1223097239</t>
  </si>
  <si>
    <t>9</t>
  </si>
  <si>
    <t>171251101</t>
  </si>
  <si>
    <t>Uložení sypaniny do násypů nezhutněných strojně</t>
  </si>
  <si>
    <t>171602762</t>
  </si>
  <si>
    <t>Uložení sypanin do násypů strojně s rozprostřením sypaniny ve vrstvách a s hrubým urovnáním nezhutněných jakékoliv třídy těžitelnosti</t>
  </si>
  <si>
    <t>https://podminky.urs.cz/item/CS_URS_2022_01/171251101</t>
  </si>
  <si>
    <t>10</t>
  </si>
  <si>
    <t>171251201</t>
  </si>
  <si>
    <t>Uložení sypaniny na skládky nebo meziskládky</t>
  </si>
  <si>
    <t>-718216973</t>
  </si>
  <si>
    <t>Uložení sypaniny na skládky nebo meziskládky bez hutnění s upravením uložené sypaniny do předepsaného tvaru</t>
  </si>
  <si>
    <t>https://podminky.urs.cz/item/CS_URS_2022_01/171251201</t>
  </si>
  <si>
    <t>11</t>
  </si>
  <si>
    <t>171201231</t>
  </si>
  <si>
    <t>Poplatek za uložení zeminy a kamení na recyklační skládce (skládkovné) kód odpadu 17 05 04</t>
  </si>
  <si>
    <t>730026906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</si>
  <si>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</si>
  <si>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</si>
  <si>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"z trativodů" 28,928*1,8</t>
  </si>
  <si>
    <t>12</t>
  </si>
  <si>
    <t>181152302</t>
  </si>
  <si>
    <t>Úprava pláně pro silnice a dálnice v zářezech se zhutněním</t>
  </si>
  <si>
    <t>-961134860</t>
  </si>
  <si>
    <t>Úprava pláně na stavbách silnic a dálnic strojně v zářezech mimo skalních se zhutněním</t>
  </si>
  <si>
    <t>https://podminky.urs.cz/item/CS_URS_2022_01/181152302</t>
  </si>
  <si>
    <t>181</t>
  </si>
  <si>
    <t>Sadové úpravy</t>
  </si>
  <si>
    <t>13</t>
  </si>
  <si>
    <t>181951111</t>
  </si>
  <si>
    <t>Úprava pláně v hornině třídy těžitelnosti I skupiny 1 až 3 bez zhutnění strojně</t>
  </si>
  <si>
    <t>1511232667</t>
  </si>
  <si>
    <t>Úprava pláně vyrovnáním výškových rozdílů strojně v hornině třídy těžitelnosti I, skupiny 1 až 3 bez zhutnění</t>
  </si>
  <si>
    <t>https://podminky.urs.cz/item/CS_URS_2022_01/181951111</t>
  </si>
  <si>
    <t>14</t>
  </si>
  <si>
    <t>18000-001</t>
  </si>
  <si>
    <t>Rekultivace zatravněných ploch vč. rozrušení + provzdušnění vertikulátorem, vyrovnání a uhrabání podkladu a přípravy na zatravnění, kompletní provedení</t>
  </si>
  <si>
    <t>R-položka</t>
  </si>
  <si>
    <t>-380884704</t>
  </si>
  <si>
    <t>181351113</t>
  </si>
  <si>
    <t>Rozprostření ornice tl vrstvy do 200 mm pl přes 500 m2 v rovině nebo ve svahu do 1:5 strojně</t>
  </si>
  <si>
    <t>130118223</t>
  </si>
  <si>
    <t>Rozprostření a urovnání ornice v rovině nebo ve svahu sklonu do 1:5 strojně při souvislé ploše přes 500 m2, tl. vrstvy do 200 mm</t>
  </si>
  <si>
    <t>https://podminky.urs.cz/item/CS_URS_2022_01/181351113</t>
  </si>
  <si>
    <t>16</t>
  </si>
  <si>
    <t>103641010</t>
  </si>
  <si>
    <t>zemina pro terénní úpravy -  ornice</t>
  </si>
  <si>
    <t>-1804188856</t>
  </si>
  <si>
    <t>17</t>
  </si>
  <si>
    <t>181411121</t>
  </si>
  <si>
    <t>Založení lučního trávníku výsevem pl do 1000 m2 v rovině a ve svahu do 1:5</t>
  </si>
  <si>
    <t>863405188</t>
  </si>
  <si>
    <t>Založení trávníku na půdě předem připravené plochy do 1000 m2 výsevem včetně utažení lučního v rovině nebo na svahu do 1:5</t>
  </si>
  <si>
    <t>https://podminky.urs.cz/item/CS_URS_2022_01/181411121</t>
  </si>
  <si>
    <t>18</t>
  </si>
  <si>
    <t>005724200</t>
  </si>
  <si>
    <t>osivo směs travní parková okrasná</t>
  </si>
  <si>
    <t>kg</t>
  </si>
  <si>
    <t>957646098</t>
  </si>
  <si>
    <t>761,5/100*3,5</t>
  </si>
  <si>
    <t>19</t>
  </si>
  <si>
    <t>183403113</t>
  </si>
  <si>
    <t>Obdělání půdy frézováním v rovině a svahu do 1:5</t>
  </si>
  <si>
    <t>418634416</t>
  </si>
  <si>
    <t>Obdělání půdy frézováním v rovině nebo na svahu do 1:5</t>
  </si>
  <si>
    <t>https://podminky.urs.cz/item/CS_URS_2022_01/183403113</t>
  </si>
  <si>
    <t>20</t>
  </si>
  <si>
    <t>183403153</t>
  </si>
  <si>
    <t>Obdělání půdy hrabáním v rovině a svahu do 1:5</t>
  </si>
  <si>
    <t>1346204064</t>
  </si>
  <si>
    <t>Obdělání půdy hrabáním v rovině nebo na svahu do 1:5</t>
  </si>
  <si>
    <t>https://podminky.urs.cz/item/CS_URS_2022_01/183403153</t>
  </si>
  <si>
    <t>183403161</t>
  </si>
  <si>
    <t>Obdělání půdy válením v rovině a svahu do 1:5</t>
  </si>
  <si>
    <t>1090310672</t>
  </si>
  <si>
    <t>Obdělání půdy válením v rovině nebo na svahu do 1:5</t>
  </si>
  <si>
    <t>https://podminky.urs.cz/item/CS_URS_2022_01/183403161</t>
  </si>
  <si>
    <t>22</t>
  </si>
  <si>
    <t>184802111</t>
  </si>
  <si>
    <t>Chemické odplevelení před založením kultury nad 20 m2 postřikem na široko v rovině a svahu do 1:5</t>
  </si>
  <si>
    <t>1954814173</t>
  </si>
  <si>
    <t>Chemické odplevelení půdy před založením kultury, trávníku nebo zpevněných ploch o výměře jednotlivě přes 20 m2 v rovině nebo na svahu do 1:5 postřikem na široko</t>
  </si>
  <si>
    <t>https://podminky.urs.cz/item/CS_URS_2022_01/184802111</t>
  </si>
  <si>
    <t>23</t>
  </si>
  <si>
    <t>185803112</t>
  </si>
  <si>
    <t>Ošetření trávníku shrabáním ve svahu přes 1:5 do 1:2</t>
  </si>
  <si>
    <t>-624874255</t>
  </si>
  <si>
    <t>Ošetření trávníku jednorázové na svahu přes 1:5 do 1:2</t>
  </si>
  <si>
    <t>https://podminky.urs.cz/item/CS_URS_2022_01/185803112</t>
  </si>
  <si>
    <t>24</t>
  </si>
  <si>
    <t>184852321</t>
  </si>
  <si>
    <t>Řez stromu výchovný špičáků a keřových stromů v do 4 m</t>
  </si>
  <si>
    <t>kus</t>
  </si>
  <si>
    <t>-1173734913</t>
  </si>
  <si>
    <t>Řez stromů prováděný lezeckou technikou výchovný (S-RV) špičáky a keřové stromy, výšky do 4 m</t>
  </si>
  <si>
    <t>https://podminky.urs.cz/item/CS_URS_2022_01/184852321</t>
  </si>
  <si>
    <t>25</t>
  </si>
  <si>
    <t>111111411</t>
  </si>
  <si>
    <t>Odstranění stařiny do 100 m2 s naložením a odvozem do 20 km v rovině nebo svahu do 1:5</t>
  </si>
  <si>
    <t>-1261488636</t>
  </si>
  <si>
    <t>Odstranění stařiny ze souvislé plochy do 100 m2 v rovině nebo na svahu do 1:5</t>
  </si>
  <si>
    <t>https://podminky.urs.cz/item/CS_URS_2022_01/111111411</t>
  </si>
  <si>
    <t>26</t>
  </si>
  <si>
    <t>185804312</t>
  </si>
  <si>
    <t>Zalití rostlin vodou plocha přes 20 m2</t>
  </si>
  <si>
    <t>-48676076</t>
  </si>
  <si>
    <t>Zalití rostlin vodou plochy záhonů jednotlivě přes 20 m2</t>
  </si>
  <si>
    <t>https://podminky.urs.cz/item/CS_URS_2022_01/185804312</t>
  </si>
  <si>
    <t>Zakládání</t>
  </si>
  <si>
    <t>27</t>
  </si>
  <si>
    <t>211531111</t>
  </si>
  <si>
    <t>Výplň odvodňovacích žeber nebo trativodů kamenivem hrubým drceným frakce 16 až 63 mm</t>
  </si>
  <si>
    <t>-1407085207</t>
  </si>
  <si>
    <t>Výplň kamenivem do rýh odvodňovacích žeber nebo trativodů bez zhutnění, s úpravou povrchu výplně kamenivem hrubým drceným frakce 16 až 63 mm</t>
  </si>
  <si>
    <t>https://podminky.urs.cz/item/CS_URS_2022_01/211531111</t>
  </si>
  <si>
    <t>"trativod" 90,4*0,4*0,6</t>
  </si>
  <si>
    <t>28</t>
  </si>
  <si>
    <t>211971110</t>
  </si>
  <si>
    <t>Zřízení opláštění žeber nebo trativodů geotextilií v rýze nebo zářezu sklonu do 1:2</t>
  </si>
  <si>
    <t>-1304415875</t>
  </si>
  <si>
    <t>Zřízení opláštění výplně z geotextilie odvodňovacích žeber nebo trativodů v rýze nebo zářezu se stěnami šikmými o sklonu do 1:2</t>
  </si>
  <si>
    <t>https://podminky.urs.cz/item/CS_URS_2022_01/211971110</t>
  </si>
  <si>
    <t>"trativod" 90,4*(0,4+0,6)*2</t>
  </si>
  <si>
    <t>29</t>
  </si>
  <si>
    <t>69311270</t>
  </si>
  <si>
    <t>geotextilie netkaná separační, ochranná, filtrační, drenážní PES 400g/m2</t>
  </si>
  <si>
    <t>862777967</t>
  </si>
  <si>
    <t>"trativod" 90,4*(0,4+0,6)*2*1,15</t>
  </si>
  <si>
    <t>30</t>
  </si>
  <si>
    <t>213141111</t>
  </si>
  <si>
    <t>Zřízení vrstvy z geotextilie v rovině nebo ve sklonu do 1:5 š do 3 m</t>
  </si>
  <si>
    <t>-695706159</t>
  </si>
  <si>
    <t>Zřízení vrstvy z geotextilie filtrační, separační, odvodňovací, ochranné, výztužné nebo protierozní v rovině nebo ve sklonu do 1:5, šířky do 3 m</t>
  </si>
  <si>
    <t>https://podminky.urs.cz/item/CS_URS_2022_01/213141111</t>
  </si>
  <si>
    <t>"plocha B"</t>
  </si>
  <si>
    <t>33,9</t>
  </si>
  <si>
    <t>31</t>
  </si>
  <si>
    <t>693112050</t>
  </si>
  <si>
    <t>Geotextilie proti prorůstání kořínků</t>
  </si>
  <si>
    <t>1924985013</t>
  </si>
  <si>
    <t>"plocha B" 33,9 * 1,1</t>
  </si>
  <si>
    <t>Komunikace pozemní</t>
  </si>
  <si>
    <t>32</t>
  </si>
  <si>
    <t>564752115</t>
  </si>
  <si>
    <t>Podklad z vibrovaného štěrku VŠ tl 190 mm</t>
  </si>
  <si>
    <t>-1800077266</t>
  </si>
  <si>
    <t>Podklad nebo kryt z vibrovaného štěrku VŠ s rozprostřením, vlhčením a zhutněním, po zhutnění tl. 190 mm</t>
  </si>
  <si>
    <t>https://podminky.urs.cz/item/CS_URS_2022_01/564752115</t>
  </si>
  <si>
    <t>"plocha B a plocha A"</t>
  </si>
  <si>
    <t>1783,9</t>
  </si>
  <si>
    <t>33</t>
  </si>
  <si>
    <t>564811112</t>
  </si>
  <si>
    <t>Podklad ze štěrkodrtě ŠD plochy přes 100 m2 tl 60 mm</t>
  </si>
  <si>
    <t>1682562082</t>
  </si>
  <si>
    <t>Podklad ze štěrkodrti ŠD s rozprostřením a zhutněním plochy přes 100 m2, po zhutnění tl. 60 mm</t>
  </si>
  <si>
    <t>https://podminky.urs.cz/item/CS_URS_2022_01/564811112</t>
  </si>
  <si>
    <t>"plocha A"</t>
  </si>
  <si>
    <t>1750</t>
  </si>
  <si>
    <t>34</t>
  </si>
  <si>
    <t>564861111</t>
  </si>
  <si>
    <t>Podklad ze štěrkodrtě ŠD plochy přes 100 m2 tl 200 mm</t>
  </si>
  <si>
    <t>-1897573982</t>
  </si>
  <si>
    <t>Podklad ze štěrkodrti ŠD s rozprostřením a zhutněním plochy přes 100 m2, po zhutnění tl. 200 mm</t>
  </si>
  <si>
    <t>https://podminky.urs.cz/item/CS_URS_2022_01/564861111</t>
  </si>
  <si>
    <t>35</t>
  </si>
  <si>
    <t>573211112</t>
  </si>
  <si>
    <t>Postřik živičný spojovací z asfaltu v množství 0,70 kg/m2</t>
  </si>
  <si>
    <t>-983256269</t>
  </si>
  <si>
    <t>Postřik spojovací PS bez posypu kamenivem z asfaltu silničního, v množství 0,70 kg/m2</t>
  </si>
  <si>
    <t>https://podminky.urs.cz/item/CS_URS_2022_01/573211112</t>
  </si>
  <si>
    <t>36</t>
  </si>
  <si>
    <t>577154131</t>
  </si>
  <si>
    <t>Asfaltový beton vrstva obrusná ACO 11 (ABS) tř. I tl 60 mm š do 3 m z modifikovaného asfaltu</t>
  </si>
  <si>
    <t>1357193089</t>
  </si>
  <si>
    <t>Asfaltový beton vrstva obrusná ACO 11 (ABS) s rozprostřením a se zhutněním z modifikovaného asfaltu v pruhu šířky přes do 1,5 do 3 m, po zhutnění tl. 60 mm</t>
  </si>
  <si>
    <t>https://podminky.urs.cz/item/CS_URS_2022_01/577154131</t>
  </si>
  <si>
    <t>37</t>
  </si>
  <si>
    <t>596211110</t>
  </si>
  <si>
    <t>1835376025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</si>
  <si>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</si>
  <si>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https://podminky.urs.cz/item/CS_URS_2022_01/596211110</t>
  </si>
  <si>
    <t xml:space="preserve">"reliefní dlažba" </t>
  </si>
  <si>
    <t>37,1</t>
  </si>
  <si>
    <t>38</t>
  </si>
  <si>
    <t>59245006</t>
  </si>
  <si>
    <t>dlažba tvar obdélník betonová pro nevidomé 200x100x60mm barevná</t>
  </si>
  <si>
    <t>255025740</t>
  </si>
  <si>
    <t>"1,02 násobek plochy"</t>
  </si>
  <si>
    <t>37,1*1,02</t>
  </si>
  <si>
    <t>39</t>
  </si>
  <si>
    <t>596211113</t>
  </si>
  <si>
    <t>1095187690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</si>
  <si>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</si>
  <si>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https://podminky.urs.cz/item/CS_URS_2022_01/596211113</t>
  </si>
  <si>
    <t>40</t>
  </si>
  <si>
    <t>59245018</t>
  </si>
  <si>
    <t>1647233283</t>
  </si>
  <si>
    <t>"1,02 násobek plochy 1750 - (402,3*0,2) - 164,8"</t>
  </si>
  <si>
    <t>(1750 - (402,3*0,2) - 164,8)*1,02</t>
  </si>
  <si>
    <t>41</t>
  </si>
  <si>
    <t>59245008</t>
  </si>
  <si>
    <t>-315859457</t>
  </si>
  <si>
    <t>"pruh šířky 200mm na délku 402-67m"</t>
  </si>
  <si>
    <t>(402-67)*0,2*1,02</t>
  </si>
  <si>
    <t>42</t>
  </si>
  <si>
    <t>59245020</t>
  </si>
  <si>
    <t>dlažba tvar obdélník betonová 200x100x80mm přírodní</t>
  </si>
  <si>
    <t>1455086978</t>
  </si>
  <si>
    <t>"Plochy před vjezdy 164,8m2"</t>
  </si>
  <si>
    <t>164,8*1,02</t>
  </si>
  <si>
    <t>43</t>
  </si>
  <si>
    <t>59245005</t>
  </si>
  <si>
    <t>dlažba tvar obdélník betonová 200x100x80mm barevná</t>
  </si>
  <si>
    <t>-958523862</t>
  </si>
  <si>
    <t>"pruh šířky 200mm na délku 67m"</t>
  </si>
  <si>
    <t>67*0,2*1,02</t>
  </si>
  <si>
    <t>Ostatní konstrukce a práce, bourání</t>
  </si>
  <si>
    <t>44</t>
  </si>
  <si>
    <t>916131213</t>
  </si>
  <si>
    <t>Osazení silničního obrubníku betonového stojatého s boční opěrou do lože z betonu prostého</t>
  </si>
  <si>
    <t>-1233811342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</si>
  <si>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</si>
  <si>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</si>
  <si>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45</t>
  </si>
  <si>
    <t>59217025</t>
  </si>
  <si>
    <t>obrubník betonový silniční 250x150x250mm</t>
  </si>
  <si>
    <t>CS ÚRS 2019 01</t>
  </si>
  <si>
    <t>180071690</t>
  </si>
  <si>
    <t>46</t>
  </si>
  <si>
    <t>916231213</t>
  </si>
  <si>
    <t>Osazení chodníkového obrubníku betonového stojatého s boční opěrou do lože z betonu prostého</t>
  </si>
  <si>
    <t>-140446428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</si>
  <si>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</si>
  <si>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</si>
  <si>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47</t>
  </si>
  <si>
    <t>59217016</t>
  </si>
  <si>
    <t>obrubník betonový chodníkový 1000x80x250mm</t>
  </si>
  <si>
    <t>1269917570</t>
  </si>
  <si>
    <t>699,3*1,01 "Přepočtené koeficientem množství</t>
  </si>
  <si>
    <t>48</t>
  </si>
  <si>
    <t>916991121</t>
  </si>
  <si>
    <t>Lože pod obrubníky, krajníky nebo obruby z dlažebních kostek z betonu prostého</t>
  </si>
  <si>
    <t>2123090176</t>
  </si>
  <si>
    <t>Lože pod obrubníky, krajníky nebo obruby z dlažebních kostek z betonu prostého</t>
  </si>
  <si>
    <t>https://podminky.urs.cz/item/CS_URS_2022_01/916991121</t>
  </si>
  <si>
    <t>(526,9+699,3)*0,3*0,15</t>
  </si>
  <si>
    <t>990</t>
  </si>
  <si>
    <t>Vedlejší rozpočtové náklady</t>
  </si>
  <si>
    <t>49</t>
  </si>
  <si>
    <t>990-002</t>
  </si>
  <si>
    <t>Geodetické vytýčení stavby (případně pozemků)</t>
  </si>
  <si>
    <t>…</t>
  </si>
  <si>
    <t>1024</t>
  </si>
  <si>
    <t>-579615866</t>
  </si>
  <si>
    <t>50</t>
  </si>
  <si>
    <t>990-003</t>
  </si>
  <si>
    <t>Geodetické zaměření skutečného provedení stavby, včetně provedení a tisku dokumentace skutečného provedení stavby</t>
  </si>
  <si>
    <t>-1337114176</t>
  </si>
  <si>
    <t>51</t>
  </si>
  <si>
    <t>990-004</t>
  </si>
  <si>
    <t>Vytýčení stávajících inženýrských sítí</t>
  </si>
  <si>
    <t>1389109763</t>
  </si>
  <si>
    <t>52</t>
  </si>
  <si>
    <t>990-101</t>
  </si>
  <si>
    <t>Zařízení staveniště</t>
  </si>
  <si>
    <t>1801573749</t>
  </si>
  <si>
    <t>53</t>
  </si>
  <si>
    <t>6000</t>
  </si>
  <si>
    <t>Provozní vlivy</t>
  </si>
  <si>
    <t>-1359049446</t>
  </si>
  <si>
    <t>997</t>
  </si>
  <si>
    <t>Přesun sutě</t>
  </si>
  <si>
    <t>54</t>
  </si>
  <si>
    <t>997221571</t>
  </si>
  <si>
    <t>Vodorovná doprava vybouraných hmot do 1 km</t>
  </si>
  <si>
    <t>-251969404</t>
  </si>
  <si>
    <t>Vodorovná doprava vybouraných hmot bez naložení, ale se složením a s hrubým urovnáním na vzdálenost do 1 km</t>
  </si>
  <si>
    <t>https://podminky.urs.cz/item/CS_URS_2022_01/997221571</t>
  </si>
  <si>
    <t>55</t>
  </si>
  <si>
    <t>997221579</t>
  </si>
  <si>
    <t>Příplatek ZKD 1 km u vodorovné dopravy vybouraných hmot</t>
  </si>
  <si>
    <t>-118536039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</si>
  <si>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</si>
  <si>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</si>
  <si>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1398*10 "Přepočtené koeficientem množství</t>
  </si>
  <si>
    <t>56</t>
  </si>
  <si>
    <t>997221611</t>
  </si>
  <si>
    <t>Nakládání suti na dopravní prostředky pro vodorovnou dopravu</t>
  </si>
  <si>
    <t>277308985</t>
  </si>
  <si>
    <t>Nakládání na dopravní prostředky pro vodorovnou dopravu suti</t>
  </si>
  <si>
    <t>https://podminky.urs.cz/item/CS_URS_2022_01/997221611</t>
  </si>
  <si>
    <t>57</t>
  </si>
  <si>
    <t>997221861</t>
  </si>
  <si>
    <t>Poplatek za uložení stavebního odpadu na recyklační skládce (skládkovné) z prostého betonu pod kódem 17 01 01</t>
  </si>
  <si>
    <t>-109937778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</si>
  <si>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</si>
  <si>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</si>
  <si>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998</t>
  </si>
  <si>
    <t>Přesun hmot</t>
  </si>
  <si>
    <t>58</t>
  </si>
  <si>
    <t>998223011</t>
  </si>
  <si>
    <t>Přesun hmot pro pozemní komunikace s krytem dlážděným</t>
  </si>
  <si>
    <t>1555353654</t>
  </si>
  <si>
    <t>Přesun hmot pro pozemní komunikace s krytem dlážděným dopravní vzdálenost do 200 m jakékoliv délky objektu</t>
  </si>
  <si>
    <t>https://podminky.urs.cz/item/CS_URS_2022_01/998223011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</si>
  <si>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</si>
  <si>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</si>
  <si>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</si>
  <si>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</si>
  <si>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</si>
  <si>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</si>
  <si>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</si>
  <si>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</si>
  <si>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</si>
  <si>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</si>
  <si>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</si>
  <si>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</si>
  <si>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</si>
  <si>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</si>
  <si>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</si>
  <si>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</si>
  <si>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</si>
  <si>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</si>
  <si>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</si>
  <si>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</si>
  <si>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</si>
  <si>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</si>
  <si>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</si>
  <si>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</si>
  <si>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</si>
  <si>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</si>
  <si>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</si>
  <si>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</si>
  <si>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</si>
  <si>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</si>
  <si>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</si>
  <si>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</si>
  <si>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</si>
  <si>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</si>
  <si>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</si>
  <si>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</si>
  <si>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</si>
  <si>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</si>
  <si>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</si>
  <si>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</si>
  <si>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</si>
  <si>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</si>
  <si>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</si>
  <si>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</si>
  <si>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</si>
  <si>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</si>
  <si>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</si>
  <si>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</si>
  <si>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</si>
  <si>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</si>
  <si>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</si>
  <si>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</si>
  <si>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</si>
  <si>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</si>
  <si>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</si>
  <si>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</si>
  <si>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</si>
  <si>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</si>
  <si>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</si>
  <si>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</si>
  <si>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</si>
  <si>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</si>
  <si>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</si>
  <si>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</si>
  <si>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</si>
  <si>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</si>
  <si>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</si>
  <si>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</si>
  <si>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</si>
  <si>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</si>
  <si>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</si>
  <si>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</si>
  <si>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</si>
  <si>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</si>
  <si>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</si>
  <si>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</si>
  <si>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</si>
  <si>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</si>
  <si>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</si>
  <si>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</si>
  <si>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</si>
  <si>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</si>
  <si>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</si>
  <si>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</si>
  <si>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</si>
  <si>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</si>
  <si>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</si>
  <si>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</si>
  <si>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</si>
  <si>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</si>
  <si>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</si>
  <si>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</si>
  <si>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</si>
  <si>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</si>
  <si>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</si>
  <si>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</si>
  <si>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</si>
  <si>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</si>
  <si>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</si>
  <si>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</si>
  <si>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</si>
  <si>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</si>
  <si>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</si>
  <si>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</si>
  <si>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</si>
  <si>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</si>
  <si>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</si>
  <si>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</si>
  <si>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</si>
  <si>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</si>
  <si>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</si>
  <si>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</si>
  <si>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</si>
  <si>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</si>
  <si>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</si>
  <si>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</si>
  <si>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</si>
  <si>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</si>
  <si>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</si>
  <si>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</si>
  <si>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</si>
  <si>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</si>
  <si>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</si>
  <si>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</si>
  <si>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</si>
  <si>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</si>
  <si>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</si>
  <si>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</si>
  <si>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</si>
  <si>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</si>
  <si>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</si>
  <si>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</si>
  <si>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</si>
  <si>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</si>
  <si>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</si>
  <si>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</si>
  <si>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</si>
  <si>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</si>
  <si>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</si>
  <si>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</si>
  <si>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</si>
  <si>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</si>
  <si>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</si>
  <si>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</si>
  <si>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</si>
  <si>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</si>
  <si>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</si>
  <si>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</si>
  <si>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</si>
  <si>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</si>
  <si>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</si>
  <si>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</si>
  <si>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</si>
  <si>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</si>
  <si>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</si>
  <si>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</si>
  <si>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</si>
  <si>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</si>
  <si>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</si>
  <si>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</si>
  <si>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</si>
  <si>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</si>
  <si>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</si>
  <si>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</si>
  <si>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</si>
  <si>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</si>
  <si>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</si>
  <si>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</si>
  <si>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</si>
  <si>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</si>
  <si>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</si>
  <si>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</si>
  <si>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</si>
  <si>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</si>
  <si>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</si>
  <si>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</si>
  <si>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</si>
  <si>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</si>
  <si>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</si>
  <si>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</si>
  <si>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</si>
  <si>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</si>
  <si>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</si>
  <si>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</si>
  <si>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</si>
  <si>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</si>
  <si>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Kladení zámkové dlažby komunikací pro pěší ručně tl 80 mm skupiny A pl přes 300 m2</t>
  </si>
  <si>
    <t>Kladení zámkové dlažby komunikací pro pěší ručně tl 80 mm skupiny A pl do 50 m2</t>
  </si>
  <si>
    <t>dlažba tvar obdélník betonová 200x100x100mm přírodní</t>
  </si>
  <si>
    <t>dlažba tvar obdélník betonová 200x100x100mm barevná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</si>
</sst>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4" fontId="20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14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3" borderId="0" xfId="0" applyFont="1" applyFill="1" applyAlignment="1" applyProtection="1">
      <alignment horizontal="left"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20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 applyProtection="1">
      <alignment vertical="center"/>
      <protection/>
    </xf>
    <xf numFmtId="0" fontId="36" fillId="0" borderId="18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222" TargetMode="External" /><Relationship Id="rId2" Type="http://schemas.openxmlformats.org/officeDocument/2006/relationships/hyperlink" Target="https://podminky.urs.cz/item/CS_URS_2022_01/113107231" TargetMode="External" /><Relationship Id="rId3" Type="http://schemas.openxmlformats.org/officeDocument/2006/relationships/hyperlink" Target="https://podminky.urs.cz/item/CS_URS_2022_01/113107242" TargetMode="External" /><Relationship Id="rId4" Type="http://schemas.openxmlformats.org/officeDocument/2006/relationships/hyperlink" Target="https://podminky.urs.cz/item/CS_URS_2022_01/113202111" TargetMode="External" /><Relationship Id="rId5" Type="http://schemas.openxmlformats.org/officeDocument/2006/relationships/hyperlink" Target="https://podminky.urs.cz/item/CS_URS_2022_01/132251102" TargetMode="External" /><Relationship Id="rId6" Type="http://schemas.openxmlformats.org/officeDocument/2006/relationships/hyperlink" Target="https://podminky.urs.cz/item/CS_URS_2022_01/162751117" TargetMode="External" /><Relationship Id="rId7" Type="http://schemas.openxmlformats.org/officeDocument/2006/relationships/hyperlink" Target="https://podminky.urs.cz/item/CS_URS_2022_01/162751119" TargetMode="External" /><Relationship Id="rId8" Type="http://schemas.openxmlformats.org/officeDocument/2006/relationships/hyperlink" Target="https://podminky.urs.cz/item/CS_URS_2022_01/171251101" TargetMode="External" /><Relationship Id="rId9" Type="http://schemas.openxmlformats.org/officeDocument/2006/relationships/hyperlink" Target="https://podminky.urs.cz/item/CS_URS_2022_01/171251201" TargetMode="External" /><Relationship Id="rId10" Type="http://schemas.openxmlformats.org/officeDocument/2006/relationships/hyperlink" Target="https://podminky.urs.cz/item/CS_URS_2022_01/171201231" TargetMode="External" /><Relationship Id="rId11" Type="http://schemas.openxmlformats.org/officeDocument/2006/relationships/hyperlink" Target="https://podminky.urs.cz/item/CS_URS_2022_01/181152302" TargetMode="External" /><Relationship Id="rId12" Type="http://schemas.openxmlformats.org/officeDocument/2006/relationships/hyperlink" Target="https://podminky.urs.cz/item/CS_URS_2022_01/181951111" TargetMode="External" /><Relationship Id="rId13" Type="http://schemas.openxmlformats.org/officeDocument/2006/relationships/hyperlink" Target="https://podminky.urs.cz/item/CS_URS_2022_01/181351113" TargetMode="External" /><Relationship Id="rId14" Type="http://schemas.openxmlformats.org/officeDocument/2006/relationships/hyperlink" Target="https://podminky.urs.cz/item/CS_URS_2022_01/181411121" TargetMode="External" /><Relationship Id="rId15" Type="http://schemas.openxmlformats.org/officeDocument/2006/relationships/hyperlink" Target="https://podminky.urs.cz/item/CS_URS_2022_01/183403113" TargetMode="External" /><Relationship Id="rId16" Type="http://schemas.openxmlformats.org/officeDocument/2006/relationships/hyperlink" Target="https://podminky.urs.cz/item/CS_URS_2022_01/183403153" TargetMode="External" /><Relationship Id="rId17" Type="http://schemas.openxmlformats.org/officeDocument/2006/relationships/hyperlink" Target="https://podminky.urs.cz/item/CS_URS_2022_01/183403161" TargetMode="External" /><Relationship Id="rId18" Type="http://schemas.openxmlformats.org/officeDocument/2006/relationships/hyperlink" Target="https://podminky.urs.cz/item/CS_URS_2022_01/184802111" TargetMode="External" /><Relationship Id="rId19" Type="http://schemas.openxmlformats.org/officeDocument/2006/relationships/hyperlink" Target="https://podminky.urs.cz/item/CS_URS_2022_01/185803112" TargetMode="External" /><Relationship Id="rId20" Type="http://schemas.openxmlformats.org/officeDocument/2006/relationships/hyperlink" Target="https://podminky.urs.cz/item/CS_URS_2022_01/184852321" TargetMode="External" /><Relationship Id="rId21" Type="http://schemas.openxmlformats.org/officeDocument/2006/relationships/hyperlink" Target="https://podminky.urs.cz/item/CS_URS_2022_01/111111411" TargetMode="External" /><Relationship Id="rId22" Type="http://schemas.openxmlformats.org/officeDocument/2006/relationships/hyperlink" Target="https://podminky.urs.cz/item/CS_URS_2022_01/185804312" TargetMode="External" /><Relationship Id="rId23" Type="http://schemas.openxmlformats.org/officeDocument/2006/relationships/hyperlink" Target="https://podminky.urs.cz/item/CS_URS_2022_01/211531111" TargetMode="External" /><Relationship Id="rId24" Type="http://schemas.openxmlformats.org/officeDocument/2006/relationships/hyperlink" Target="https://podminky.urs.cz/item/CS_URS_2022_01/211971110" TargetMode="External" /><Relationship Id="rId25" Type="http://schemas.openxmlformats.org/officeDocument/2006/relationships/hyperlink" Target="https://podminky.urs.cz/item/CS_URS_2022_01/213141111" TargetMode="External" /><Relationship Id="rId26" Type="http://schemas.openxmlformats.org/officeDocument/2006/relationships/hyperlink" Target="https://podminky.urs.cz/item/CS_URS_2022_01/564752115" TargetMode="External" /><Relationship Id="rId27" Type="http://schemas.openxmlformats.org/officeDocument/2006/relationships/hyperlink" Target="https://podminky.urs.cz/item/CS_URS_2022_01/564811112" TargetMode="External" /><Relationship Id="rId28" Type="http://schemas.openxmlformats.org/officeDocument/2006/relationships/hyperlink" Target="https://podminky.urs.cz/item/CS_URS_2022_01/564861111" TargetMode="External" /><Relationship Id="rId29" Type="http://schemas.openxmlformats.org/officeDocument/2006/relationships/hyperlink" Target="https://podminky.urs.cz/item/CS_URS_2022_01/573211112" TargetMode="External" /><Relationship Id="rId30" Type="http://schemas.openxmlformats.org/officeDocument/2006/relationships/hyperlink" Target="https://podminky.urs.cz/item/CS_URS_2022_01/577154131" TargetMode="External" /><Relationship Id="rId31" Type="http://schemas.openxmlformats.org/officeDocument/2006/relationships/hyperlink" Target="https://podminky.urs.cz/item/CS_URS_2022_01/596211110" TargetMode="External" /><Relationship Id="rId32" Type="http://schemas.openxmlformats.org/officeDocument/2006/relationships/hyperlink" Target="https://podminky.urs.cz/item/CS_URS_2022_01/596211113" TargetMode="External" /><Relationship Id="rId33" Type="http://schemas.openxmlformats.org/officeDocument/2006/relationships/hyperlink" Target="https://podminky.urs.cz/item/CS_URS_2022_01/916131213" TargetMode="External" /><Relationship Id="rId34" Type="http://schemas.openxmlformats.org/officeDocument/2006/relationships/hyperlink" Target="https://podminky.urs.cz/item/CS_URS_2022_01/916231213" TargetMode="External" /><Relationship Id="rId35" Type="http://schemas.openxmlformats.org/officeDocument/2006/relationships/hyperlink" Target="https://podminky.urs.cz/item/CS_URS_2022_01/916991121" TargetMode="External" /><Relationship Id="rId36" Type="http://schemas.openxmlformats.org/officeDocument/2006/relationships/hyperlink" Target="https://podminky.urs.cz/item/CS_URS_2022_01/997221571" TargetMode="External" /><Relationship Id="rId37" Type="http://schemas.openxmlformats.org/officeDocument/2006/relationships/hyperlink" Target="https://podminky.urs.cz/item/CS_URS_2022_01/997221579" TargetMode="External" /><Relationship Id="rId38" Type="http://schemas.openxmlformats.org/officeDocument/2006/relationships/hyperlink" Target="https://podminky.urs.cz/item/CS_URS_2022_01/997221611" TargetMode="External" /><Relationship Id="rId39" Type="http://schemas.openxmlformats.org/officeDocument/2006/relationships/hyperlink" Target="https://podminky.urs.cz/item/CS_URS_2022_01/997221861" TargetMode="External" /><Relationship Id="rId40" Type="http://schemas.openxmlformats.org/officeDocument/2006/relationships/hyperlink" Target="https://podminky.urs.cz/item/CS_URS_2022_01/998223011" TargetMode="External" /><Relationship Id="rId41" Type="http://schemas.openxmlformats.org/officeDocument/2006/relationships/drawing" Target="../drawings/drawing2.xml" /><Relationship Id="rId4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selection activeCell="L45" sqref="L45:AO4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9" t="s">
        <v>0</v>
      </c>
      <c r="AZ1" s="9" t="s">
        <v>1</v>
      </c>
      <c r="BA1" s="9" t="s">
        <v>2</v>
      </c>
      <c r="BB1" s="9" t="s">
        <v>3</v>
      </c>
      <c r="BT1" s="9" t="s">
        <v>4</v>
      </c>
      <c r="BU1" s="9" t="s">
        <v>4</v>
      </c>
      <c r="BV1" s="9" t="s">
        <v>5</v>
      </c>
    </row>
    <row r="2" spans="44:72" s="1" customFormat="1" ht="36.95" customHeight="1">
      <c r="AR2" s="161" t="s">
        <v>6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0" t="s">
        <v>7</v>
      </c>
      <c r="BT2" s="10" t="s">
        <v>8</v>
      </c>
    </row>
    <row r="3" spans="2:72" s="1" customFormat="1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  <c r="BS3" s="10" t="s">
        <v>7</v>
      </c>
      <c r="BT3" s="10" t="s">
        <v>9</v>
      </c>
    </row>
    <row r="4" spans="2:71" s="1" customFormat="1" ht="24.95" customHeight="1">
      <c r="B4" s="13"/>
      <c r="D4" s="14" t="s">
        <v>10</v>
      </c>
      <c r="AR4" s="13"/>
      <c r="AS4" s="15" t="s">
        <v>11</v>
      </c>
      <c r="BS4" s="10" t="s">
        <v>12</v>
      </c>
    </row>
    <row r="5" spans="2:71" s="1" customFormat="1" ht="12" customHeight="1">
      <c r="B5" s="13"/>
      <c r="D5" s="16" t="s">
        <v>13</v>
      </c>
      <c r="K5" s="188" t="s">
        <v>14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3"/>
      <c r="BS5" s="10" t="s">
        <v>7</v>
      </c>
    </row>
    <row r="6" spans="2:71" s="1" customFormat="1" ht="36.95" customHeight="1">
      <c r="B6" s="13"/>
      <c r="D6" s="17" t="s">
        <v>15</v>
      </c>
      <c r="K6" s="189" t="s">
        <v>16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3"/>
      <c r="BS6" s="10" t="s">
        <v>7</v>
      </c>
    </row>
    <row r="7" spans="2:71" s="1" customFormat="1" ht="12" customHeight="1">
      <c r="B7" s="13"/>
      <c r="C7" s="158"/>
      <c r="D7" s="159" t="s">
        <v>17</v>
      </c>
      <c r="E7" s="158"/>
      <c r="F7" s="158"/>
      <c r="G7" s="158"/>
      <c r="H7" s="158"/>
      <c r="I7" s="158"/>
      <c r="J7" s="158"/>
      <c r="K7" s="160" t="s">
        <v>3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9" t="s">
        <v>18</v>
      </c>
      <c r="AL7" s="158"/>
      <c r="AM7" s="158"/>
      <c r="AN7" s="160" t="s">
        <v>3</v>
      </c>
      <c r="AO7" s="158"/>
      <c r="AP7" s="158"/>
      <c r="AQ7" s="158"/>
      <c r="AR7" s="13"/>
      <c r="BS7" s="10" t="s">
        <v>7</v>
      </c>
    </row>
    <row r="8" spans="2:71" s="1" customFormat="1" ht="12" customHeight="1">
      <c r="B8" s="13"/>
      <c r="C8" s="158"/>
      <c r="D8" s="159" t="s">
        <v>19</v>
      </c>
      <c r="E8" s="158"/>
      <c r="F8" s="158"/>
      <c r="G8" s="158"/>
      <c r="H8" s="158"/>
      <c r="I8" s="158"/>
      <c r="J8" s="158"/>
      <c r="K8" s="160" t="s">
        <v>20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9" t="s">
        <v>21</v>
      </c>
      <c r="AL8" s="158"/>
      <c r="AM8" s="158"/>
      <c r="AN8" s="160" t="s">
        <v>22</v>
      </c>
      <c r="AO8" s="158"/>
      <c r="AP8" s="158"/>
      <c r="AQ8" s="158"/>
      <c r="AR8" s="13"/>
      <c r="BS8" s="10" t="s">
        <v>7</v>
      </c>
    </row>
    <row r="9" spans="2:71" s="1" customFormat="1" ht="14.45" customHeight="1">
      <c r="B9" s="13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3"/>
      <c r="BS9" s="10" t="s">
        <v>7</v>
      </c>
    </row>
    <row r="10" spans="2:71" s="1" customFormat="1" ht="12" customHeight="1">
      <c r="B10" s="13"/>
      <c r="C10" s="158"/>
      <c r="D10" s="159" t="s">
        <v>23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9" t="s">
        <v>24</v>
      </c>
      <c r="AL10" s="158"/>
      <c r="AM10" s="158"/>
      <c r="AN10" s="160" t="s">
        <v>3</v>
      </c>
      <c r="AO10" s="158"/>
      <c r="AP10" s="158"/>
      <c r="AQ10" s="158"/>
      <c r="AR10" s="13"/>
      <c r="BS10" s="10" t="s">
        <v>7</v>
      </c>
    </row>
    <row r="11" spans="2:71" s="1" customFormat="1" ht="18.4" customHeight="1">
      <c r="B11" s="13"/>
      <c r="C11" s="158"/>
      <c r="D11" s="158"/>
      <c r="E11" s="160" t="s">
        <v>20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 t="s">
        <v>25</v>
      </c>
      <c r="AL11" s="158"/>
      <c r="AM11" s="158"/>
      <c r="AN11" s="160" t="s">
        <v>3</v>
      </c>
      <c r="AO11" s="158"/>
      <c r="AP11" s="158"/>
      <c r="AQ11" s="158"/>
      <c r="AR11" s="13"/>
      <c r="BS11" s="10" t="s">
        <v>7</v>
      </c>
    </row>
    <row r="12" spans="2:71" s="1" customFormat="1" ht="6.95" customHeight="1">
      <c r="B12" s="13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3"/>
      <c r="BS12" s="10" t="s">
        <v>7</v>
      </c>
    </row>
    <row r="13" spans="2:71" s="1" customFormat="1" ht="12" customHeight="1">
      <c r="B13" s="13"/>
      <c r="C13" s="158"/>
      <c r="D13" s="159" t="s">
        <v>26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9" t="s">
        <v>24</v>
      </c>
      <c r="AL13" s="158"/>
      <c r="AM13" s="158"/>
      <c r="AN13" s="160" t="s">
        <v>3</v>
      </c>
      <c r="AO13" s="158"/>
      <c r="AP13" s="158"/>
      <c r="AQ13" s="158"/>
      <c r="AR13" s="13"/>
      <c r="BS13" s="10" t="s">
        <v>7</v>
      </c>
    </row>
    <row r="14" spans="2:71" ht="12.75">
      <c r="B14" s="13"/>
      <c r="C14" s="158"/>
      <c r="D14" s="158"/>
      <c r="E14" s="160" t="s">
        <v>20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9" t="s">
        <v>25</v>
      </c>
      <c r="AL14" s="158"/>
      <c r="AM14" s="158"/>
      <c r="AN14" s="160" t="s">
        <v>3</v>
      </c>
      <c r="AO14" s="158"/>
      <c r="AP14" s="158"/>
      <c r="AQ14" s="158"/>
      <c r="AR14" s="13"/>
      <c r="BS14" s="10" t="s">
        <v>7</v>
      </c>
    </row>
    <row r="15" spans="2:71" s="1" customFormat="1" ht="6.95" customHeight="1">
      <c r="B15" s="13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3"/>
      <c r="BS15" s="10" t="s">
        <v>4</v>
      </c>
    </row>
    <row r="16" spans="2:71" s="1" customFormat="1" ht="12" customHeight="1">
      <c r="B16" s="13"/>
      <c r="C16" s="158"/>
      <c r="D16" s="159" t="s">
        <v>27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9" t="s">
        <v>24</v>
      </c>
      <c r="AL16" s="158"/>
      <c r="AM16" s="158"/>
      <c r="AN16" s="160" t="s">
        <v>3</v>
      </c>
      <c r="AO16" s="158"/>
      <c r="AP16" s="158"/>
      <c r="AQ16" s="158"/>
      <c r="AR16" s="13"/>
      <c r="BS16" s="10" t="s">
        <v>4</v>
      </c>
    </row>
    <row r="17" spans="2:71" s="1" customFormat="1" ht="18.4" customHeight="1">
      <c r="B17" s="13"/>
      <c r="C17" s="158"/>
      <c r="D17" s="158"/>
      <c r="E17" s="160" t="s">
        <v>20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9" t="s">
        <v>25</v>
      </c>
      <c r="AL17" s="158"/>
      <c r="AM17" s="158"/>
      <c r="AN17" s="160" t="s">
        <v>3</v>
      </c>
      <c r="AO17" s="158"/>
      <c r="AP17" s="158"/>
      <c r="AQ17" s="158"/>
      <c r="AR17" s="13"/>
      <c r="BS17" s="10" t="s">
        <v>28</v>
      </c>
    </row>
    <row r="18" spans="2:71" s="1" customFormat="1" ht="6.95" customHeight="1">
      <c r="B18" s="13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3"/>
      <c r="BS18" s="10" t="s">
        <v>7</v>
      </c>
    </row>
    <row r="19" spans="2:71" s="1" customFormat="1" ht="12" customHeight="1">
      <c r="B19" s="13"/>
      <c r="C19" s="158"/>
      <c r="D19" s="159" t="s">
        <v>29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9" t="s">
        <v>24</v>
      </c>
      <c r="AL19" s="158"/>
      <c r="AM19" s="158"/>
      <c r="AN19" s="160" t="s">
        <v>3</v>
      </c>
      <c r="AO19" s="158"/>
      <c r="AP19" s="158"/>
      <c r="AQ19" s="158"/>
      <c r="AR19" s="13"/>
      <c r="BS19" s="10" t="s">
        <v>7</v>
      </c>
    </row>
    <row r="20" spans="2:71" s="1" customFormat="1" ht="18.4" customHeight="1">
      <c r="B20" s="13"/>
      <c r="C20" s="158"/>
      <c r="D20" s="158"/>
      <c r="E20" s="160" t="s">
        <v>20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9" t="s">
        <v>25</v>
      </c>
      <c r="AL20" s="158"/>
      <c r="AM20" s="158"/>
      <c r="AN20" s="160" t="s">
        <v>3</v>
      </c>
      <c r="AO20" s="158"/>
      <c r="AP20" s="158"/>
      <c r="AQ20" s="158"/>
      <c r="AR20" s="13"/>
      <c r="BS20" s="10" t="s">
        <v>28</v>
      </c>
    </row>
    <row r="21" spans="2:44" s="1" customFormat="1" ht="6.95" customHeight="1">
      <c r="B21" s="13"/>
      <c r="AR21" s="13"/>
    </row>
    <row r="22" spans="2:44" s="1" customFormat="1" ht="12" customHeight="1">
      <c r="B22" s="13"/>
      <c r="D22" s="18" t="s">
        <v>30</v>
      </c>
      <c r="AR22" s="13"/>
    </row>
    <row r="23" spans="2:44" s="1" customFormat="1" ht="47.25" customHeight="1">
      <c r="B23" s="13"/>
      <c r="E23" s="190" t="s">
        <v>31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3"/>
    </row>
    <row r="24" spans="2:44" s="1" customFormat="1" ht="6.95" customHeight="1">
      <c r="B24" s="13"/>
      <c r="AR24" s="13"/>
    </row>
    <row r="25" spans="2:44" s="1" customFormat="1" ht="6.95" customHeight="1">
      <c r="B25" s="1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3"/>
    </row>
    <row r="26" spans="1:57" s="2" customFormat="1" ht="25.9" customHeight="1">
      <c r="A26" s="20"/>
      <c r="B26" s="21"/>
      <c r="C26" s="20"/>
      <c r="D26" s="22" t="s">
        <v>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91">
        <f>ROUND(AG54,2)</f>
        <v>0</v>
      </c>
      <c r="AL26" s="192"/>
      <c r="AM26" s="192"/>
      <c r="AN26" s="192"/>
      <c r="AO26" s="192"/>
      <c r="AP26" s="20"/>
      <c r="AQ26" s="20"/>
      <c r="AR26" s="21"/>
      <c r="BE26" s="20"/>
    </row>
    <row r="27" spans="1:57" s="2" customFormat="1" ht="6.95" customHeight="1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1"/>
      <c r="BE27" s="20"/>
    </row>
    <row r="28" spans="1:57" s="2" customFormat="1" ht="12.7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193" t="s">
        <v>33</v>
      </c>
      <c r="M28" s="193"/>
      <c r="N28" s="193"/>
      <c r="O28" s="193"/>
      <c r="P28" s="193"/>
      <c r="Q28" s="20"/>
      <c r="R28" s="20"/>
      <c r="S28" s="20"/>
      <c r="T28" s="20"/>
      <c r="U28" s="20"/>
      <c r="V28" s="20"/>
      <c r="W28" s="193" t="s">
        <v>34</v>
      </c>
      <c r="X28" s="193"/>
      <c r="Y28" s="193"/>
      <c r="Z28" s="193"/>
      <c r="AA28" s="193"/>
      <c r="AB28" s="193"/>
      <c r="AC28" s="193"/>
      <c r="AD28" s="193"/>
      <c r="AE28" s="193"/>
      <c r="AF28" s="20"/>
      <c r="AG28" s="20"/>
      <c r="AH28" s="20"/>
      <c r="AI28" s="20"/>
      <c r="AJ28" s="20"/>
      <c r="AK28" s="193" t="s">
        <v>35</v>
      </c>
      <c r="AL28" s="193"/>
      <c r="AM28" s="193"/>
      <c r="AN28" s="193"/>
      <c r="AO28" s="193"/>
      <c r="AP28" s="20"/>
      <c r="AQ28" s="20"/>
      <c r="AR28" s="21"/>
      <c r="BE28" s="20"/>
    </row>
    <row r="29" spans="2:44" s="3" customFormat="1" ht="14.45" customHeight="1">
      <c r="B29" s="24"/>
      <c r="D29" s="18" t="s">
        <v>36</v>
      </c>
      <c r="F29" s="18" t="s">
        <v>37</v>
      </c>
      <c r="L29" s="183">
        <v>0.21</v>
      </c>
      <c r="M29" s="182"/>
      <c r="N29" s="182"/>
      <c r="O29" s="182"/>
      <c r="P29" s="182"/>
      <c r="W29" s="181">
        <f>ROUND(AZ54,2)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ROUND(AV54,2)</f>
        <v>0</v>
      </c>
      <c r="AL29" s="182"/>
      <c r="AM29" s="182"/>
      <c r="AN29" s="182"/>
      <c r="AO29" s="182"/>
      <c r="AR29" s="24"/>
    </row>
    <row r="30" spans="2:44" s="3" customFormat="1" ht="14.45" customHeight="1">
      <c r="B30" s="24"/>
      <c r="F30" s="18" t="s">
        <v>38</v>
      </c>
      <c r="L30" s="183">
        <v>0.15</v>
      </c>
      <c r="M30" s="182"/>
      <c r="N30" s="182"/>
      <c r="O30" s="182"/>
      <c r="P30" s="182"/>
      <c r="W30" s="181">
        <f>ROUND(BA54,2)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ROUND(AW54,2)</f>
        <v>0</v>
      </c>
      <c r="AL30" s="182"/>
      <c r="AM30" s="182"/>
      <c r="AN30" s="182"/>
      <c r="AO30" s="182"/>
      <c r="AR30" s="24"/>
    </row>
    <row r="31" spans="2:44" s="3" customFormat="1" ht="14.45" customHeight="1" hidden="1">
      <c r="B31" s="24"/>
      <c r="F31" s="18" t="s">
        <v>39</v>
      </c>
      <c r="L31" s="183">
        <v>0.21</v>
      </c>
      <c r="M31" s="182"/>
      <c r="N31" s="182"/>
      <c r="O31" s="182"/>
      <c r="P31" s="182"/>
      <c r="W31" s="181">
        <f>ROUND(BB54,2)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24"/>
    </row>
    <row r="32" spans="2:44" s="3" customFormat="1" ht="14.45" customHeight="1" hidden="1">
      <c r="B32" s="24"/>
      <c r="F32" s="18" t="s">
        <v>40</v>
      </c>
      <c r="L32" s="183">
        <v>0.15</v>
      </c>
      <c r="M32" s="182"/>
      <c r="N32" s="182"/>
      <c r="O32" s="182"/>
      <c r="P32" s="182"/>
      <c r="W32" s="181">
        <f>ROUND(BC54,2)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24"/>
    </row>
    <row r="33" spans="2:44" s="3" customFormat="1" ht="14.45" customHeight="1" hidden="1">
      <c r="B33" s="24"/>
      <c r="F33" s="18" t="s">
        <v>41</v>
      </c>
      <c r="L33" s="183">
        <v>0</v>
      </c>
      <c r="M33" s="182"/>
      <c r="N33" s="182"/>
      <c r="O33" s="182"/>
      <c r="P33" s="182"/>
      <c r="W33" s="181">
        <f>ROUND(BD54,2)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24"/>
    </row>
    <row r="34" spans="1:57" s="2" customFormat="1" ht="6.95" customHeight="1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BE34" s="20"/>
    </row>
    <row r="35" spans="1:57" s="2" customFormat="1" ht="25.9" customHeight="1">
      <c r="A35" s="20"/>
      <c r="B35" s="21"/>
      <c r="C35" s="25"/>
      <c r="D35" s="26" t="s">
        <v>42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43</v>
      </c>
      <c r="U35" s="27"/>
      <c r="V35" s="27"/>
      <c r="W35" s="27"/>
      <c r="X35" s="184" t="s">
        <v>44</v>
      </c>
      <c r="Y35" s="185"/>
      <c r="Z35" s="185"/>
      <c r="AA35" s="185"/>
      <c r="AB35" s="185"/>
      <c r="AC35" s="27"/>
      <c r="AD35" s="27"/>
      <c r="AE35" s="27"/>
      <c r="AF35" s="27"/>
      <c r="AG35" s="27"/>
      <c r="AH35" s="27"/>
      <c r="AI35" s="27"/>
      <c r="AJ35" s="27"/>
      <c r="AK35" s="186">
        <f>SUM(AK26:AK33)</f>
        <v>0</v>
      </c>
      <c r="AL35" s="185"/>
      <c r="AM35" s="185"/>
      <c r="AN35" s="185"/>
      <c r="AO35" s="187"/>
      <c r="AP35" s="25"/>
      <c r="AQ35" s="25"/>
      <c r="AR35" s="21"/>
      <c r="BE35" s="20"/>
    </row>
    <row r="36" spans="1:57" s="2" customFormat="1" ht="6.95" customHeight="1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1"/>
      <c r="BE36" s="20"/>
    </row>
    <row r="37" spans="1:57" s="2" customFormat="1" ht="6.95" customHeight="1">
      <c r="A37" s="20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21"/>
      <c r="BE37" s="20"/>
    </row>
    <row r="41" spans="1:57" s="2" customFormat="1" ht="6.95" customHeight="1">
      <c r="A41" s="20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21"/>
      <c r="BE41" s="20"/>
    </row>
    <row r="42" spans="1:57" s="2" customFormat="1" ht="24.95" customHeight="1">
      <c r="A42" s="20"/>
      <c r="B42" s="21"/>
      <c r="C42" s="14" t="s">
        <v>45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1"/>
      <c r="BE42" s="20"/>
    </row>
    <row r="43" spans="1:57" s="2" customFormat="1" ht="6.95" customHeight="1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1"/>
      <c r="BE43" s="20"/>
    </row>
    <row r="44" spans="2:44" s="4" customFormat="1" ht="12" customHeight="1">
      <c r="B44" s="33"/>
      <c r="C44" s="18" t="s">
        <v>13</v>
      </c>
      <c r="L44" s="4" t="str">
        <f>K5</f>
        <v>P-17-017-000</v>
      </c>
      <c r="AR44" s="33"/>
    </row>
    <row r="45" spans="2:44" s="5" customFormat="1" ht="36.95" customHeight="1">
      <c r="B45" s="34"/>
      <c r="C45" s="35" t="s">
        <v>15</v>
      </c>
      <c r="L45" s="172" t="str">
        <f>K6</f>
        <v>Revitalizace chodníků Ostravská ulice, Praha 18</v>
      </c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R45" s="34"/>
    </row>
    <row r="46" spans="1:57" s="2" customFormat="1" ht="6.95" customHeight="1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1"/>
      <c r="BE46" s="20"/>
    </row>
    <row r="47" spans="1:57" s="2" customFormat="1" ht="12" customHeight="1">
      <c r="A47" s="20"/>
      <c r="B47" s="21"/>
      <c r="C47" s="18" t="s">
        <v>19</v>
      </c>
      <c r="D47" s="20"/>
      <c r="E47" s="20"/>
      <c r="F47" s="20"/>
      <c r="G47" s="20"/>
      <c r="H47" s="20"/>
      <c r="I47" s="20"/>
      <c r="J47" s="20"/>
      <c r="K47" s="20"/>
      <c r="L47" s="36" t="str">
        <f>IF(K8="","",K8)</f>
        <v xml:space="preserve"> 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8" t="s">
        <v>21</v>
      </c>
      <c r="AJ47" s="20"/>
      <c r="AK47" s="20"/>
      <c r="AL47" s="20"/>
      <c r="AM47" s="174" t="str">
        <f>IF(AN8="","",AN8)</f>
        <v>10. 9. 2019</v>
      </c>
      <c r="AN47" s="174"/>
      <c r="AO47" s="20"/>
      <c r="AP47" s="20"/>
      <c r="AQ47" s="20"/>
      <c r="AR47" s="21"/>
      <c r="BE47" s="20"/>
    </row>
    <row r="48" spans="1:57" s="2" customFormat="1" ht="6.95" customHeight="1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1"/>
      <c r="BE48" s="20"/>
    </row>
    <row r="49" spans="1:57" s="2" customFormat="1" ht="15.2" customHeight="1">
      <c r="A49" s="20"/>
      <c r="B49" s="21"/>
      <c r="C49" s="18" t="s">
        <v>23</v>
      </c>
      <c r="D49" s="20"/>
      <c r="E49" s="20"/>
      <c r="F49" s="20"/>
      <c r="G49" s="20"/>
      <c r="H49" s="20"/>
      <c r="I49" s="20"/>
      <c r="J49" s="20"/>
      <c r="K49" s="20"/>
      <c r="L49" s="4" t="str">
        <f>IF(E11="","",E11)</f>
        <v xml:space="preserve"> 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8" t="s">
        <v>27</v>
      </c>
      <c r="AJ49" s="20"/>
      <c r="AK49" s="20"/>
      <c r="AL49" s="20"/>
      <c r="AM49" s="175" t="str">
        <f>IF(E17="","",E17)</f>
        <v xml:space="preserve"> </v>
      </c>
      <c r="AN49" s="176"/>
      <c r="AO49" s="176"/>
      <c r="AP49" s="176"/>
      <c r="AQ49" s="20"/>
      <c r="AR49" s="21"/>
      <c r="AS49" s="177" t="s">
        <v>46</v>
      </c>
      <c r="AT49" s="178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20"/>
    </row>
    <row r="50" spans="1:57" s="2" customFormat="1" ht="15.2" customHeight="1">
      <c r="A50" s="20"/>
      <c r="B50" s="21"/>
      <c r="C50" s="18" t="s">
        <v>26</v>
      </c>
      <c r="D50" s="20"/>
      <c r="E50" s="20"/>
      <c r="F50" s="20"/>
      <c r="G50" s="20"/>
      <c r="H50" s="20"/>
      <c r="I50" s="20"/>
      <c r="J50" s="20"/>
      <c r="K50" s="20"/>
      <c r="L50" s="4" t="str">
        <f>IF(E14="","",E14)</f>
        <v xml:space="preserve"> 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8" t="s">
        <v>29</v>
      </c>
      <c r="AJ50" s="20"/>
      <c r="AK50" s="20"/>
      <c r="AL50" s="20"/>
      <c r="AM50" s="175" t="str">
        <f>IF(E20="","",E20)</f>
        <v xml:space="preserve"> </v>
      </c>
      <c r="AN50" s="176"/>
      <c r="AO50" s="176"/>
      <c r="AP50" s="176"/>
      <c r="AQ50" s="20"/>
      <c r="AR50" s="21"/>
      <c r="AS50" s="179"/>
      <c r="AT50" s="180"/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20"/>
    </row>
    <row r="51" spans="1:57" s="2" customFormat="1" ht="10.9" customHeight="1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1"/>
      <c r="AS51" s="179"/>
      <c r="AT51" s="180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20"/>
    </row>
    <row r="52" spans="1:57" s="2" customFormat="1" ht="29.25" customHeight="1">
      <c r="A52" s="20"/>
      <c r="B52" s="21"/>
      <c r="C52" s="163" t="s">
        <v>47</v>
      </c>
      <c r="D52" s="164"/>
      <c r="E52" s="164"/>
      <c r="F52" s="164"/>
      <c r="G52" s="164"/>
      <c r="H52" s="41"/>
      <c r="I52" s="165" t="s">
        <v>48</v>
      </c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6" t="s">
        <v>49</v>
      </c>
      <c r="AH52" s="164"/>
      <c r="AI52" s="164"/>
      <c r="AJ52" s="164"/>
      <c r="AK52" s="164"/>
      <c r="AL52" s="164"/>
      <c r="AM52" s="164"/>
      <c r="AN52" s="165" t="s">
        <v>50</v>
      </c>
      <c r="AO52" s="164"/>
      <c r="AP52" s="164"/>
      <c r="AQ52" s="42" t="s">
        <v>51</v>
      </c>
      <c r="AR52" s="21"/>
      <c r="AS52" s="43" t="s">
        <v>52</v>
      </c>
      <c r="AT52" s="44" t="s">
        <v>53</v>
      </c>
      <c r="AU52" s="44" t="s">
        <v>54</v>
      </c>
      <c r="AV52" s="44" t="s">
        <v>55</v>
      </c>
      <c r="AW52" s="44" t="s">
        <v>56</v>
      </c>
      <c r="AX52" s="44" t="s">
        <v>57</v>
      </c>
      <c r="AY52" s="44" t="s">
        <v>58</v>
      </c>
      <c r="AZ52" s="44" t="s">
        <v>59</v>
      </c>
      <c r="BA52" s="44" t="s">
        <v>60</v>
      </c>
      <c r="BB52" s="44" t="s">
        <v>61</v>
      </c>
      <c r="BC52" s="44" t="s">
        <v>62</v>
      </c>
      <c r="BD52" s="45" t="s">
        <v>63</v>
      </c>
      <c r="BE52" s="20"/>
    </row>
    <row r="53" spans="1:57" s="2" customFormat="1" ht="10.9" customHeight="1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1"/>
      <c r="AS53" s="4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  <c r="BE53" s="20"/>
    </row>
    <row r="54" spans="2:90" s="6" customFormat="1" ht="32.45" customHeight="1">
      <c r="B54" s="49"/>
      <c r="C54" s="50" t="s">
        <v>64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170">
        <f>ROUND(AG55,2)</f>
        <v>0</v>
      </c>
      <c r="AH54" s="170"/>
      <c r="AI54" s="170"/>
      <c r="AJ54" s="170"/>
      <c r="AK54" s="170"/>
      <c r="AL54" s="170"/>
      <c r="AM54" s="170"/>
      <c r="AN54" s="171">
        <f>SUM(AG54,AT54)</f>
        <v>0</v>
      </c>
      <c r="AO54" s="171"/>
      <c r="AP54" s="171"/>
      <c r="AQ54" s="52" t="s">
        <v>3</v>
      </c>
      <c r="AR54" s="49"/>
      <c r="AS54" s="53">
        <f>ROUND(AS55,2)</f>
        <v>0</v>
      </c>
      <c r="AT54" s="54">
        <f>ROUND(SUM(AV54:AW54),2)</f>
        <v>0</v>
      </c>
      <c r="AU54" s="55">
        <f>ROUND(AU55,5)</f>
        <v>5117.79167</v>
      </c>
      <c r="AV54" s="54">
        <f>ROUND(AZ54*L29,2)</f>
        <v>0</v>
      </c>
      <c r="AW54" s="54">
        <f>ROUND(BA54*L30,2)</f>
        <v>0</v>
      </c>
      <c r="AX54" s="54">
        <f>ROUND(BB54*L29,2)</f>
        <v>0</v>
      </c>
      <c r="AY54" s="54">
        <f>ROUND(BC54*L30,2)</f>
        <v>0</v>
      </c>
      <c r="AZ54" s="54">
        <f>ROUND(AZ55,2)</f>
        <v>0</v>
      </c>
      <c r="BA54" s="54">
        <f>ROUND(BA55,2)</f>
        <v>0</v>
      </c>
      <c r="BB54" s="54">
        <f>ROUND(BB55,2)</f>
        <v>0</v>
      </c>
      <c r="BC54" s="54">
        <f>ROUND(BC55,2)</f>
        <v>0</v>
      </c>
      <c r="BD54" s="56">
        <f>ROUND(BD55,2)</f>
        <v>0</v>
      </c>
      <c r="BS54" s="57" t="s">
        <v>65</v>
      </c>
      <c r="BT54" s="57" t="s">
        <v>66</v>
      </c>
      <c r="BU54" s="58" t="s">
        <v>67</v>
      </c>
      <c r="BV54" s="57" t="s">
        <v>68</v>
      </c>
      <c r="BW54" s="57" t="s">
        <v>5</v>
      </c>
      <c r="BX54" s="57" t="s">
        <v>69</v>
      </c>
      <c r="CL54" s="57" t="s">
        <v>3</v>
      </c>
    </row>
    <row r="55" spans="1:91" s="7" customFormat="1" ht="16.5" customHeight="1">
      <c r="A55" s="59" t="s">
        <v>70</v>
      </c>
      <c r="B55" s="60"/>
      <c r="C55" s="61"/>
      <c r="D55" s="169" t="s">
        <v>71</v>
      </c>
      <c r="E55" s="169"/>
      <c r="F55" s="169"/>
      <c r="G55" s="169"/>
      <c r="H55" s="169"/>
      <c r="I55" s="62"/>
      <c r="J55" s="169" t="s">
        <v>72</v>
      </c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7">
        <f>'01 - Komunikace'!J30</f>
        <v>0</v>
      </c>
      <c r="AH55" s="168"/>
      <c r="AI55" s="168"/>
      <c r="AJ55" s="168"/>
      <c r="AK55" s="168"/>
      <c r="AL55" s="168"/>
      <c r="AM55" s="168"/>
      <c r="AN55" s="167">
        <f>SUM(AG55,AT55)</f>
        <v>0</v>
      </c>
      <c r="AO55" s="168"/>
      <c r="AP55" s="168"/>
      <c r="AQ55" s="63" t="s">
        <v>73</v>
      </c>
      <c r="AR55" s="60"/>
      <c r="AS55" s="64">
        <v>0</v>
      </c>
      <c r="AT55" s="65">
        <f>ROUND(SUM(AV55:AW55),2)</f>
        <v>0</v>
      </c>
      <c r="AU55" s="66">
        <f>'01 - Komunikace'!P88</f>
        <v>5117.7916669999995</v>
      </c>
      <c r="AV55" s="65">
        <f>'01 - Komunikace'!J33</f>
        <v>0</v>
      </c>
      <c r="AW55" s="65">
        <f>'01 - Komunikace'!J34</f>
        <v>0</v>
      </c>
      <c r="AX55" s="65">
        <f>'01 - Komunikace'!J35</f>
        <v>0</v>
      </c>
      <c r="AY55" s="65">
        <f>'01 - Komunikace'!J36</f>
        <v>0</v>
      </c>
      <c r="AZ55" s="65">
        <f>'01 - Komunikace'!F33</f>
        <v>0</v>
      </c>
      <c r="BA55" s="65">
        <f>'01 - Komunikace'!F34</f>
        <v>0</v>
      </c>
      <c r="BB55" s="65">
        <f>'01 - Komunikace'!F35</f>
        <v>0</v>
      </c>
      <c r="BC55" s="65">
        <f>'01 - Komunikace'!F36</f>
        <v>0</v>
      </c>
      <c r="BD55" s="67">
        <f>'01 - Komunikace'!F37</f>
        <v>0</v>
      </c>
      <c r="BT55" s="68" t="s">
        <v>74</v>
      </c>
      <c r="BV55" s="68" t="s">
        <v>68</v>
      </c>
      <c r="BW55" s="68" t="s">
        <v>75</v>
      </c>
      <c r="BX55" s="68" t="s">
        <v>5</v>
      </c>
      <c r="CL55" s="68" t="s">
        <v>3</v>
      </c>
      <c r="CM55" s="68" t="s">
        <v>76</v>
      </c>
    </row>
    <row r="56" spans="1:57" s="2" customFormat="1" ht="30" customHeight="1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1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s="2" customFormat="1" ht="6.95" customHeight="1">
      <c r="A57" s="20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21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</sheetData>
  <sheetProtection algorithmName="SHA-512" hashValue="dSbwEhhiq6Jg9Axy0of3cubJ7HnfxGWbb5AIML6Ruud6ckSjZj2Acwjax1RaV6kzPTXzeFGH88Oi8m2OlU6YNw==" saltValue="8DOcwAY0oI8Rv0duY1apbQ==" spinCount="100000" sheet="1" objects="1" scenarios="1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</mergeCells>
  <hyperlinks>
    <hyperlink ref="A55" location="'01 -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2"/>
  <sheetViews>
    <sheetView showGridLines="0" workbookViewId="0" topLeftCell="A69">
      <selection activeCell="K85" sqref="C77:K85"/>
    </sheetView>
  </sheetViews>
  <sheetFormatPr defaultColWidth="9.140625" defaultRowHeight="12"/>
  <cols>
    <col min="1" max="1" width="8.28125" style="69" customWidth="1"/>
    <col min="2" max="2" width="1.1484375" style="69" customWidth="1"/>
    <col min="3" max="3" width="4.140625" style="69" customWidth="1"/>
    <col min="4" max="4" width="4.28125" style="69" customWidth="1"/>
    <col min="5" max="5" width="17.140625" style="69" customWidth="1"/>
    <col min="6" max="6" width="100.8515625" style="69" customWidth="1"/>
    <col min="7" max="7" width="7.421875" style="69" customWidth="1"/>
    <col min="8" max="8" width="14.00390625" style="69" customWidth="1"/>
    <col min="9" max="9" width="15.8515625" style="69" customWidth="1"/>
    <col min="10" max="11" width="22.28125" style="69" customWidth="1"/>
    <col min="12" max="12" width="9.28125" style="69" customWidth="1"/>
    <col min="13" max="13" width="10.8515625" style="69" hidden="1" customWidth="1"/>
    <col min="14" max="14" width="9.28125" style="69" hidden="1" customWidth="1"/>
    <col min="15" max="20" width="14.140625" style="69" hidden="1" customWidth="1"/>
    <col min="21" max="21" width="16.28125" style="69" hidden="1" customWidth="1"/>
    <col min="22" max="22" width="12.28125" style="69" customWidth="1"/>
    <col min="23" max="23" width="16.28125" style="69" customWidth="1"/>
    <col min="24" max="24" width="12.28125" style="69" customWidth="1"/>
    <col min="25" max="25" width="15.00390625" style="69" customWidth="1"/>
    <col min="26" max="26" width="11.00390625" style="69" customWidth="1"/>
    <col min="27" max="27" width="15.00390625" style="69" customWidth="1"/>
    <col min="28" max="28" width="16.28125" style="69" customWidth="1"/>
    <col min="29" max="29" width="11.00390625" style="69" customWidth="1"/>
    <col min="30" max="30" width="15.00390625" style="69" customWidth="1"/>
    <col min="31" max="31" width="16.28125" style="69" customWidth="1"/>
    <col min="32" max="43" width="9.28125" style="69" customWidth="1"/>
    <col min="44" max="65" width="9.28125" style="69" hidden="1" customWidth="1"/>
    <col min="66" max="16384" width="9.28125" style="69" customWidth="1"/>
  </cols>
  <sheetData>
    <row r="1" ht="12"/>
    <row r="2" spans="12:46" ht="36.95" customHeight="1">
      <c r="L2" s="202" t="s">
        <v>6</v>
      </c>
      <c r="M2" s="203"/>
      <c r="N2" s="203"/>
      <c r="O2" s="203"/>
      <c r="P2" s="203"/>
      <c r="Q2" s="203"/>
      <c r="R2" s="203"/>
      <c r="S2" s="203"/>
      <c r="T2" s="203"/>
      <c r="U2" s="203"/>
      <c r="V2" s="203"/>
      <c r="AT2" s="204" t="s">
        <v>75</v>
      </c>
    </row>
    <row r="3" spans="2:46" ht="6.95" customHeight="1"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7"/>
      <c r="AT3" s="204" t="s">
        <v>76</v>
      </c>
    </row>
    <row r="4" spans="2:46" ht="24.95" customHeight="1">
      <c r="B4" s="207"/>
      <c r="D4" s="208" t="s">
        <v>77</v>
      </c>
      <c r="L4" s="207"/>
      <c r="M4" s="209" t="s">
        <v>11</v>
      </c>
      <c r="AT4" s="204" t="s">
        <v>4</v>
      </c>
    </row>
    <row r="5" spans="2:12" ht="6.95" customHeight="1">
      <c r="B5" s="207"/>
      <c r="L5" s="207"/>
    </row>
    <row r="6" spans="2:12" ht="12" customHeight="1">
      <c r="B6" s="207"/>
      <c r="D6" s="210" t="s">
        <v>15</v>
      </c>
      <c r="L6" s="207"/>
    </row>
    <row r="7" spans="2:12" ht="16.5" customHeight="1">
      <c r="B7" s="207"/>
      <c r="E7" s="211" t="str">
        <f>'Rekapitulace stavby'!K6</f>
        <v>Revitalizace chodníků Ostravská ulice, Praha 18</v>
      </c>
      <c r="F7" s="212"/>
      <c r="G7" s="212"/>
      <c r="H7" s="212"/>
      <c r="L7" s="207"/>
    </row>
    <row r="8" spans="1:31" s="216" customFormat="1" ht="12" customHeight="1">
      <c r="A8" s="213"/>
      <c r="B8" s="214"/>
      <c r="C8" s="213"/>
      <c r="D8" s="210" t="s">
        <v>78</v>
      </c>
      <c r="E8" s="213"/>
      <c r="F8" s="213"/>
      <c r="G8" s="213"/>
      <c r="H8" s="213"/>
      <c r="I8" s="213"/>
      <c r="J8" s="213"/>
      <c r="K8" s="213"/>
      <c r="L8" s="215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</row>
    <row r="9" spans="1:31" s="216" customFormat="1" ht="16.5" customHeight="1">
      <c r="A9" s="213"/>
      <c r="B9" s="214"/>
      <c r="C9" s="213"/>
      <c r="D9" s="213"/>
      <c r="E9" s="217" t="s">
        <v>79</v>
      </c>
      <c r="F9" s="218"/>
      <c r="G9" s="218"/>
      <c r="H9" s="218"/>
      <c r="I9" s="213"/>
      <c r="J9" s="213"/>
      <c r="K9" s="213"/>
      <c r="L9" s="215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</row>
    <row r="10" spans="1:31" s="216" customFormat="1" ht="12">
      <c r="A10" s="213"/>
      <c r="B10" s="214"/>
      <c r="C10" s="213"/>
      <c r="D10" s="213"/>
      <c r="E10" s="213"/>
      <c r="F10" s="213"/>
      <c r="G10" s="213"/>
      <c r="H10" s="213"/>
      <c r="I10" s="213"/>
      <c r="J10" s="213"/>
      <c r="K10" s="213"/>
      <c r="L10" s="215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</row>
    <row r="11" spans="1:31" s="216" customFormat="1" ht="12" customHeight="1">
      <c r="A11" s="213"/>
      <c r="B11" s="214"/>
      <c r="C11" s="213"/>
      <c r="D11" s="210" t="s">
        <v>17</v>
      </c>
      <c r="E11" s="213"/>
      <c r="F11" s="219" t="s">
        <v>3</v>
      </c>
      <c r="G11" s="213"/>
      <c r="H11" s="213"/>
      <c r="I11" s="210" t="s">
        <v>18</v>
      </c>
      <c r="J11" s="219" t="s">
        <v>3</v>
      </c>
      <c r="K11" s="213"/>
      <c r="L11" s="215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</row>
    <row r="12" spans="1:31" s="216" customFormat="1" ht="12" customHeight="1">
      <c r="A12" s="213"/>
      <c r="B12" s="214"/>
      <c r="C12" s="213"/>
      <c r="D12" s="210" t="s">
        <v>19</v>
      </c>
      <c r="E12" s="213"/>
      <c r="F12" s="219" t="s">
        <v>20</v>
      </c>
      <c r="G12" s="213"/>
      <c r="H12" s="213"/>
      <c r="I12" s="210" t="s">
        <v>21</v>
      </c>
      <c r="J12" s="220" t="str">
        <f>'Rekapitulace stavby'!AN8</f>
        <v>10. 9. 2019</v>
      </c>
      <c r="K12" s="213"/>
      <c r="L12" s="215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</row>
    <row r="13" spans="1:31" s="216" customFormat="1" ht="10.9" customHeight="1">
      <c r="A13" s="213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5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</row>
    <row r="14" spans="1:31" s="216" customFormat="1" ht="12" customHeight="1">
      <c r="A14" s="213"/>
      <c r="B14" s="214"/>
      <c r="C14" s="213"/>
      <c r="D14" s="210" t="s">
        <v>23</v>
      </c>
      <c r="E14" s="213"/>
      <c r="F14" s="213"/>
      <c r="G14" s="213"/>
      <c r="H14" s="213"/>
      <c r="I14" s="210" t="s">
        <v>24</v>
      </c>
      <c r="J14" s="219" t="s">
        <v>3</v>
      </c>
      <c r="K14" s="213"/>
      <c r="L14" s="215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</row>
    <row r="15" spans="1:31" s="216" customFormat="1" ht="18" customHeight="1">
      <c r="A15" s="213"/>
      <c r="B15" s="214"/>
      <c r="C15" s="213"/>
      <c r="D15" s="213"/>
      <c r="E15" s="219" t="s">
        <v>20</v>
      </c>
      <c r="F15" s="213"/>
      <c r="G15" s="213"/>
      <c r="H15" s="213"/>
      <c r="I15" s="210" t="s">
        <v>25</v>
      </c>
      <c r="J15" s="219" t="s">
        <v>3</v>
      </c>
      <c r="K15" s="213"/>
      <c r="L15" s="215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</row>
    <row r="16" spans="1:31" s="216" customFormat="1" ht="6.95" customHeight="1">
      <c r="A16" s="213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5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</row>
    <row r="17" spans="1:31" s="216" customFormat="1" ht="12" customHeight="1">
      <c r="A17" s="213"/>
      <c r="B17" s="214"/>
      <c r="C17" s="213"/>
      <c r="D17" s="210" t="s">
        <v>26</v>
      </c>
      <c r="E17" s="213"/>
      <c r="F17" s="213"/>
      <c r="G17" s="213"/>
      <c r="H17" s="213"/>
      <c r="I17" s="210" t="s">
        <v>24</v>
      </c>
      <c r="J17" s="219" t="s">
        <v>3</v>
      </c>
      <c r="K17" s="213"/>
      <c r="L17" s="215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</row>
    <row r="18" spans="1:31" s="216" customFormat="1" ht="18" customHeight="1">
      <c r="A18" s="213"/>
      <c r="B18" s="214"/>
      <c r="C18" s="213"/>
      <c r="D18" s="213"/>
      <c r="E18" s="219" t="s">
        <v>20</v>
      </c>
      <c r="F18" s="213"/>
      <c r="G18" s="213"/>
      <c r="H18" s="213"/>
      <c r="I18" s="210" t="s">
        <v>25</v>
      </c>
      <c r="J18" s="219" t="s">
        <v>3</v>
      </c>
      <c r="K18" s="213"/>
      <c r="L18" s="215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</row>
    <row r="19" spans="1:31" s="216" customFormat="1" ht="6.95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5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</row>
    <row r="20" spans="1:31" s="216" customFormat="1" ht="12" customHeight="1">
      <c r="A20" s="213"/>
      <c r="B20" s="214"/>
      <c r="C20" s="213"/>
      <c r="D20" s="210" t="s">
        <v>27</v>
      </c>
      <c r="E20" s="213"/>
      <c r="F20" s="213"/>
      <c r="G20" s="213"/>
      <c r="H20" s="213"/>
      <c r="I20" s="210" t="s">
        <v>24</v>
      </c>
      <c r="J20" s="219" t="s">
        <v>3</v>
      </c>
      <c r="K20" s="213"/>
      <c r="L20" s="215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</row>
    <row r="21" spans="1:31" s="216" customFormat="1" ht="18" customHeight="1">
      <c r="A21" s="213"/>
      <c r="B21" s="214"/>
      <c r="C21" s="213"/>
      <c r="D21" s="213"/>
      <c r="E21" s="219" t="s">
        <v>20</v>
      </c>
      <c r="F21" s="213"/>
      <c r="G21" s="213"/>
      <c r="H21" s="213"/>
      <c r="I21" s="210" t="s">
        <v>25</v>
      </c>
      <c r="J21" s="219" t="s">
        <v>3</v>
      </c>
      <c r="K21" s="213"/>
      <c r="L21" s="215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</row>
    <row r="22" spans="1:31" s="216" customFormat="1" ht="6.95" customHeight="1">
      <c r="A22" s="213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5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</row>
    <row r="23" spans="1:31" s="216" customFormat="1" ht="12" customHeight="1">
      <c r="A23" s="213"/>
      <c r="B23" s="214"/>
      <c r="C23" s="213"/>
      <c r="D23" s="210" t="s">
        <v>29</v>
      </c>
      <c r="E23" s="213"/>
      <c r="F23" s="213"/>
      <c r="G23" s="213"/>
      <c r="H23" s="213"/>
      <c r="I23" s="210" t="s">
        <v>24</v>
      </c>
      <c r="J23" s="219" t="s">
        <v>3</v>
      </c>
      <c r="K23" s="213"/>
      <c r="L23" s="215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</row>
    <row r="24" spans="1:31" s="216" customFormat="1" ht="18" customHeight="1">
      <c r="A24" s="213"/>
      <c r="B24" s="214"/>
      <c r="C24" s="213"/>
      <c r="D24" s="213"/>
      <c r="E24" s="219" t="s">
        <v>20</v>
      </c>
      <c r="F24" s="213"/>
      <c r="G24" s="213"/>
      <c r="H24" s="213"/>
      <c r="I24" s="210" t="s">
        <v>25</v>
      </c>
      <c r="J24" s="219" t="s">
        <v>3</v>
      </c>
      <c r="K24" s="213"/>
      <c r="L24" s="215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</row>
    <row r="25" spans="1:31" s="216" customFormat="1" ht="6.95" customHeight="1">
      <c r="A25" s="213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5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</row>
    <row r="26" spans="1:31" s="216" customFormat="1" ht="12" customHeight="1">
      <c r="A26" s="213"/>
      <c r="B26" s="214"/>
      <c r="C26" s="213"/>
      <c r="D26" s="210" t="s">
        <v>30</v>
      </c>
      <c r="E26" s="213"/>
      <c r="F26" s="213"/>
      <c r="G26" s="213"/>
      <c r="H26" s="213"/>
      <c r="I26" s="213"/>
      <c r="J26" s="213"/>
      <c r="K26" s="213"/>
      <c r="L26" s="215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</row>
    <row r="27" spans="1:31" s="225" customFormat="1" ht="16.5" customHeight="1">
      <c r="A27" s="221"/>
      <c r="B27" s="222"/>
      <c r="C27" s="221"/>
      <c r="D27" s="221"/>
      <c r="E27" s="223" t="s">
        <v>3</v>
      </c>
      <c r="F27" s="223"/>
      <c r="G27" s="223"/>
      <c r="H27" s="223"/>
      <c r="I27" s="221"/>
      <c r="J27" s="221"/>
      <c r="K27" s="221"/>
      <c r="L27" s="224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</row>
    <row r="28" spans="1:31" s="216" customFormat="1" ht="6.95" customHeight="1">
      <c r="A28" s="213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5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</row>
    <row r="29" spans="1:31" s="216" customFormat="1" ht="6.95" customHeight="1">
      <c r="A29" s="213"/>
      <c r="B29" s="214"/>
      <c r="C29" s="213"/>
      <c r="D29" s="226"/>
      <c r="E29" s="226"/>
      <c r="F29" s="226"/>
      <c r="G29" s="226"/>
      <c r="H29" s="226"/>
      <c r="I29" s="226"/>
      <c r="J29" s="226"/>
      <c r="K29" s="226"/>
      <c r="L29" s="215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</row>
    <row r="30" spans="1:31" s="216" customFormat="1" ht="25.35" customHeight="1">
      <c r="A30" s="213"/>
      <c r="B30" s="214"/>
      <c r="C30" s="213"/>
      <c r="D30" s="227" t="s">
        <v>32</v>
      </c>
      <c r="E30" s="213"/>
      <c r="F30" s="213"/>
      <c r="G30" s="213"/>
      <c r="H30" s="213"/>
      <c r="I30" s="213"/>
      <c r="J30" s="228">
        <f>ROUND(J88,2)</f>
        <v>0</v>
      </c>
      <c r="K30" s="213"/>
      <c r="L30" s="215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</row>
    <row r="31" spans="1:31" s="216" customFormat="1" ht="6.95" customHeight="1">
      <c r="A31" s="213"/>
      <c r="B31" s="214"/>
      <c r="C31" s="213"/>
      <c r="D31" s="226"/>
      <c r="E31" s="226"/>
      <c r="F31" s="226"/>
      <c r="G31" s="226"/>
      <c r="H31" s="226"/>
      <c r="I31" s="226"/>
      <c r="J31" s="226"/>
      <c r="K31" s="226"/>
      <c r="L31" s="215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</row>
    <row r="32" spans="1:31" s="216" customFormat="1" ht="14.45" customHeight="1">
      <c r="A32" s="213"/>
      <c r="B32" s="214"/>
      <c r="C32" s="213"/>
      <c r="D32" s="213"/>
      <c r="E32" s="213"/>
      <c r="F32" s="229" t="s">
        <v>34</v>
      </c>
      <c r="G32" s="213"/>
      <c r="H32" s="213"/>
      <c r="I32" s="229" t="s">
        <v>33</v>
      </c>
      <c r="J32" s="229" t="s">
        <v>35</v>
      </c>
      <c r="K32" s="213"/>
      <c r="L32" s="215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</row>
    <row r="33" spans="1:31" s="216" customFormat="1" ht="14.45" customHeight="1">
      <c r="A33" s="213"/>
      <c r="B33" s="214"/>
      <c r="C33" s="213"/>
      <c r="D33" s="230" t="s">
        <v>36</v>
      </c>
      <c r="E33" s="210" t="s">
        <v>37</v>
      </c>
      <c r="F33" s="231">
        <f>ROUND((SUM(BE88:BE291)),2)</f>
        <v>0</v>
      </c>
      <c r="G33" s="213"/>
      <c r="H33" s="213"/>
      <c r="I33" s="232">
        <v>0.21</v>
      </c>
      <c r="J33" s="231">
        <f>ROUND(((SUM(BE88:BE291))*I33),2)</f>
        <v>0</v>
      </c>
      <c r="K33" s="213"/>
      <c r="L33" s="215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</row>
    <row r="34" spans="1:31" s="216" customFormat="1" ht="14.45" customHeight="1">
      <c r="A34" s="213"/>
      <c r="B34" s="214"/>
      <c r="C34" s="213"/>
      <c r="D34" s="213"/>
      <c r="E34" s="210" t="s">
        <v>38</v>
      </c>
      <c r="F34" s="231">
        <f>ROUND((SUM(BF88:BF291)),2)</f>
        <v>0</v>
      </c>
      <c r="G34" s="213"/>
      <c r="H34" s="213"/>
      <c r="I34" s="232">
        <v>0.15</v>
      </c>
      <c r="J34" s="231">
        <f>ROUND(((SUM(BF88:BF291))*I34),2)</f>
        <v>0</v>
      </c>
      <c r="K34" s="213"/>
      <c r="L34" s="215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</row>
    <row r="35" spans="1:31" s="216" customFormat="1" ht="14.45" customHeight="1" hidden="1">
      <c r="A35" s="213"/>
      <c r="B35" s="214"/>
      <c r="C35" s="213"/>
      <c r="D35" s="213"/>
      <c r="E35" s="210" t="s">
        <v>39</v>
      </c>
      <c r="F35" s="231">
        <f>ROUND((SUM(BG88:BG291)),2)</f>
        <v>0</v>
      </c>
      <c r="G35" s="213"/>
      <c r="H35" s="213"/>
      <c r="I35" s="232">
        <v>0.21</v>
      </c>
      <c r="J35" s="231">
        <f>0</f>
        <v>0</v>
      </c>
      <c r="K35" s="213"/>
      <c r="L35" s="215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</row>
    <row r="36" spans="1:31" s="216" customFormat="1" ht="14.45" customHeight="1" hidden="1">
      <c r="A36" s="213"/>
      <c r="B36" s="214"/>
      <c r="C36" s="213"/>
      <c r="D36" s="213"/>
      <c r="E36" s="210" t="s">
        <v>40</v>
      </c>
      <c r="F36" s="231">
        <f>ROUND((SUM(BH88:BH291)),2)</f>
        <v>0</v>
      </c>
      <c r="G36" s="213"/>
      <c r="H36" s="213"/>
      <c r="I36" s="232">
        <v>0.15</v>
      </c>
      <c r="J36" s="231">
        <f>0</f>
        <v>0</v>
      </c>
      <c r="K36" s="213"/>
      <c r="L36" s="215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</row>
    <row r="37" spans="1:31" s="216" customFormat="1" ht="14.45" customHeight="1" hidden="1">
      <c r="A37" s="213"/>
      <c r="B37" s="214"/>
      <c r="C37" s="213"/>
      <c r="D37" s="213"/>
      <c r="E37" s="210" t="s">
        <v>41</v>
      </c>
      <c r="F37" s="231">
        <f>ROUND((SUM(BI88:BI291)),2)</f>
        <v>0</v>
      </c>
      <c r="G37" s="213"/>
      <c r="H37" s="213"/>
      <c r="I37" s="232">
        <v>0</v>
      </c>
      <c r="J37" s="231">
        <f>0</f>
        <v>0</v>
      </c>
      <c r="K37" s="213"/>
      <c r="L37" s="215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</row>
    <row r="38" spans="1:31" s="216" customFormat="1" ht="6.95" customHeight="1">
      <c r="A38" s="213"/>
      <c r="B38" s="214"/>
      <c r="C38" s="213"/>
      <c r="D38" s="213"/>
      <c r="E38" s="213"/>
      <c r="F38" s="213"/>
      <c r="G38" s="213"/>
      <c r="H38" s="213"/>
      <c r="I38" s="213"/>
      <c r="J38" s="213"/>
      <c r="K38" s="213"/>
      <c r="L38" s="215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</row>
    <row r="39" spans="1:31" s="216" customFormat="1" ht="25.35" customHeight="1">
      <c r="A39" s="213"/>
      <c r="B39" s="214"/>
      <c r="C39" s="233"/>
      <c r="D39" s="234" t="s">
        <v>42</v>
      </c>
      <c r="E39" s="235"/>
      <c r="F39" s="235"/>
      <c r="G39" s="236" t="s">
        <v>43</v>
      </c>
      <c r="H39" s="237" t="s">
        <v>44</v>
      </c>
      <c r="I39" s="235"/>
      <c r="J39" s="238">
        <f>SUM(J30:J37)</f>
        <v>0</v>
      </c>
      <c r="K39" s="239"/>
      <c r="L39" s="215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</row>
    <row r="40" spans="1:31" s="216" customFormat="1" ht="14.45" customHeight="1">
      <c r="A40" s="213"/>
      <c r="B40" s="240"/>
      <c r="C40" s="241"/>
      <c r="D40" s="241"/>
      <c r="E40" s="241"/>
      <c r="F40" s="241"/>
      <c r="G40" s="241"/>
      <c r="H40" s="241"/>
      <c r="I40" s="241"/>
      <c r="J40" s="241"/>
      <c r="K40" s="241"/>
      <c r="L40" s="215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</row>
    <row r="44" spans="1:31" s="216" customFormat="1" ht="6.95" customHeight="1">
      <c r="A44" s="213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15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</row>
    <row r="45" spans="1:31" s="216" customFormat="1" ht="24.95" customHeight="1">
      <c r="A45" s="213"/>
      <c r="B45" s="214"/>
      <c r="C45" s="208" t="s">
        <v>80</v>
      </c>
      <c r="D45" s="213"/>
      <c r="E45" s="213"/>
      <c r="F45" s="213"/>
      <c r="G45" s="213"/>
      <c r="H45" s="213"/>
      <c r="I45" s="213"/>
      <c r="J45" s="213"/>
      <c r="K45" s="213"/>
      <c r="L45" s="215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</row>
    <row r="46" spans="1:31" s="216" customFormat="1" ht="6.95" customHeight="1">
      <c r="A46" s="213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5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</row>
    <row r="47" spans="1:31" s="216" customFormat="1" ht="12" customHeight="1">
      <c r="A47" s="213"/>
      <c r="B47" s="214"/>
      <c r="C47" s="210" t="s">
        <v>15</v>
      </c>
      <c r="D47" s="213"/>
      <c r="E47" s="213"/>
      <c r="F47" s="213"/>
      <c r="G47" s="213"/>
      <c r="H47" s="213"/>
      <c r="I47" s="213"/>
      <c r="J47" s="213"/>
      <c r="K47" s="213"/>
      <c r="L47" s="215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</row>
    <row r="48" spans="1:31" s="216" customFormat="1" ht="16.5" customHeight="1">
      <c r="A48" s="213"/>
      <c r="B48" s="214"/>
      <c r="C48" s="213"/>
      <c r="D48" s="213"/>
      <c r="E48" s="211" t="str">
        <f>E7</f>
        <v>Revitalizace chodníků Ostravská ulice, Praha 18</v>
      </c>
      <c r="F48" s="212"/>
      <c r="G48" s="212"/>
      <c r="H48" s="212"/>
      <c r="I48" s="213"/>
      <c r="J48" s="213"/>
      <c r="K48" s="213"/>
      <c r="L48" s="215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</row>
    <row r="49" spans="1:31" s="216" customFormat="1" ht="12" customHeight="1">
      <c r="A49" s="213"/>
      <c r="B49" s="214"/>
      <c r="C49" s="210" t="s">
        <v>78</v>
      </c>
      <c r="D49" s="213"/>
      <c r="E49" s="213"/>
      <c r="F49" s="213"/>
      <c r="G49" s="213"/>
      <c r="H49" s="213"/>
      <c r="I49" s="213"/>
      <c r="J49" s="213"/>
      <c r="K49" s="213"/>
      <c r="L49" s="215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s="216" customFormat="1" ht="16.5" customHeight="1">
      <c r="A50" s="213"/>
      <c r="B50" s="214"/>
      <c r="C50" s="213"/>
      <c r="D50" s="213"/>
      <c r="E50" s="217" t="str">
        <f>E9</f>
        <v>01 - Komunikace</v>
      </c>
      <c r="F50" s="218"/>
      <c r="G50" s="218"/>
      <c r="H50" s="218"/>
      <c r="I50" s="213"/>
      <c r="J50" s="213"/>
      <c r="K50" s="213"/>
      <c r="L50" s="215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</row>
    <row r="51" spans="1:31" s="216" customFormat="1" ht="6.95" customHeight="1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5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</row>
    <row r="52" spans="1:31" s="216" customFormat="1" ht="12" customHeight="1">
      <c r="A52" s="213"/>
      <c r="B52" s="214"/>
      <c r="C52" s="210" t="s">
        <v>19</v>
      </c>
      <c r="D52" s="213"/>
      <c r="E52" s="213"/>
      <c r="F52" s="219" t="str">
        <f>F12</f>
        <v xml:space="preserve"> </v>
      </c>
      <c r="G52" s="213"/>
      <c r="H52" s="213"/>
      <c r="I52" s="210" t="s">
        <v>21</v>
      </c>
      <c r="J52" s="220" t="str">
        <f>IF(J12="","",J12)</f>
        <v>10. 9. 2019</v>
      </c>
      <c r="K52" s="213"/>
      <c r="L52" s="215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</row>
    <row r="53" spans="1:31" s="216" customFormat="1" ht="6.95" customHeight="1">
      <c r="A53" s="213"/>
      <c r="B53" s="214"/>
      <c r="C53" s="213"/>
      <c r="D53" s="213"/>
      <c r="E53" s="213"/>
      <c r="F53" s="213"/>
      <c r="G53" s="213"/>
      <c r="H53" s="213"/>
      <c r="I53" s="213"/>
      <c r="J53" s="213"/>
      <c r="K53" s="213"/>
      <c r="L53" s="215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</row>
    <row r="54" spans="1:31" s="216" customFormat="1" ht="15.2" customHeight="1">
      <c r="A54" s="213"/>
      <c r="B54" s="214"/>
      <c r="C54" s="210" t="s">
        <v>23</v>
      </c>
      <c r="D54" s="213"/>
      <c r="E54" s="213"/>
      <c r="F54" s="219" t="str">
        <f>E15</f>
        <v xml:space="preserve"> </v>
      </c>
      <c r="G54" s="213"/>
      <c r="H54" s="213"/>
      <c r="I54" s="210" t="s">
        <v>27</v>
      </c>
      <c r="J54" s="244" t="str">
        <f>E21</f>
        <v xml:space="preserve"> </v>
      </c>
      <c r="K54" s="213"/>
      <c r="L54" s="215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</row>
    <row r="55" spans="1:31" s="216" customFormat="1" ht="15.2" customHeight="1">
      <c r="A55" s="213"/>
      <c r="B55" s="214"/>
      <c r="C55" s="210" t="s">
        <v>26</v>
      </c>
      <c r="D55" s="213"/>
      <c r="E55" s="213"/>
      <c r="F55" s="219" t="str">
        <f>IF(E18="","",E18)</f>
        <v xml:space="preserve"> </v>
      </c>
      <c r="G55" s="213"/>
      <c r="H55" s="213"/>
      <c r="I55" s="210" t="s">
        <v>29</v>
      </c>
      <c r="J55" s="244" t="str">
        <f>E24</f>
        <v xml:space="preserve"> </v>
      </c>
      <c r="K55" s="213"/>
      <c r="L55" s="215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</row>
    <row r="56" spans="1:31" s="216" customFormat="1" ht="10.35" customHeight="1">
      <c r="A56" s="213"/>
      <c r="B56" s="214"/>
      <c r="C56" s="213"/>
      <c r="D56" s="213"/>
      <c r="E56" s="213"/>
      <c r="F56" s="213"/>
      <c r="G56" s="213"/>
      <c r="H56" s="213"/>
      <c r="I56" s="213"/>
      <c r="J56" s="213"/>
      <c r="K56" s="213"/>
      <c r="L56" s="215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</row>
    <row r="57" spans="1:31" s="216" customFormat="1" ht="29.25" customHeight="1">
      <c r="A57" s="213"/>
      <c r="B57" s="214"/>
      <c r="C57" s="245" t="s">
        <v>81</v>
      </c>
      <c r="D57" s="233"/>
      <c r="E57" s="233"/>
      <c r="F57" s="233"/>
      <c r="G57" s="233"/>
      <c r="H57" s="233"/>
      <c r="I57" s="233"/>
      <c r="J57" s="246" t="s">
        <v>82</v>
      </c>
      <c r="K57" s="233"/>
      <c r="L57" s="215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</row>
    <row r="58" spans="1:31" s="216" customFormat="1" ht="10.35" customHeight="1">
      <c r="A58" s="213"/>
      <c r="B58" s="214"/>
      <c r="C58" s="213"/>
      <c r="D58" s="213"/>
      <c r="E58" s="213"/>
      <c r="F58" s="213"/>
      <c r="G58" s="213"/>
      <c r="H58" s="213"/>
      <c r="I58" s="213"/>
      <c r="J58" s="213"/>
      <c r="K58" s="213"/>
      <c r="L58" s="215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</row>
    <row r="59" spans="1:47" s="216" customFormat="1" ht="22.9" customHeight="1">
      <c r="A59" s="213"/>
      <c r="B59" s="214"/>
      <c r="C59" s="247" t="s">
        <v>64</v>
      </c>
      <c r="D59" s="213"/>
      <c r="E59" s="213"/>
      <c r="F59" s="213"/>
      <c r="G59" s="213"/>
      <c r="H59" s="213"/>
      <c r="I59" s="213"/>
      <c r="J59" s="228">
        <f>J88</f>
        <v>0</v>
      </c>
      <c r="K59" s="213"/>
      <c r="L59" s="215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U59" s="204" t="s">
        <v>83</v>
      </c>
    </row>
    <row r="60" spans="2:12" s="248" customFormat="1" ht="24.95" customHeight="1">
      <c r="B60" s="249"/>
      <c r="D60" s="250" t="s">
        <v>84</v>
      </c>
      <c r="E60" s="251"/>
      <c r="F60" s="251"/>
      <c r="G60" s="251"/>
      <c r="H60" s="251"/>
      <c r="I60" s="251"/>
      <c r="J60" s="252">
        <f>J89</f>
        <v>0</v>
      </c>
      <c r="L60" s="249"/>
    </row>
    <row r="61" spans="2:12" s="253" customFormat="1" ht="19.9" customHeight="1">
      <c r="B61" s="254"/>
      <c r="D61" s="255" t="s">
        <v>85</v>
      </c>
      <c r="E61" s="256"/>
      <c r="F61" s="256"/>
      <c r="G61" s="256"/>
      <c r="H61" s="256"/>
      <c r="I61" s="256"/>
      <c r="J61" s="257">
        <f>J90</f>
        <v>0</v>
      </c>
      <c r="L61" s="254"/>
    </row>
    <row r="62" spans="2:12" s="253" customFormat="1" ht="19.9" customHeight="1">
      <c r="B62" s="254"/>
      <c r="D62" s="255" t="s">
        <v>86</v>
      </c>
      <c r="E62" s="256"/>
      <c r="F62" s="256"/>
      <c r="G62" s="256"/>
      <c r="H62" s="256"/>
      <c r="I62" s="256"/>
      <c r="J62" s="257">
        <f>J130</f>
        <v>0</v>
      </c>
      <c r="L62" s="254"/>
    </row>
    <row r="63" spans="2:12" s="253" customFormat="1" ht="14.85" customHeight="1">
      <c r="B63" s="254"/>
      <c r="D63" s="255" t="s">
        <v>87</v>
      </c>
      <c r="E63" s="256"/>
      <c r="F63" s="256"/>
      <c r="G63" s="256"/>
      <c r="H63" s="256"/>
      <c r="I63" s="256"/>
      <c r="J63" s="257">
        <f>J172</f>
        <v>0</v>
      </c>
      <c r="L63" s="254"/>
    </row>
    <row r="64" spans="2:12" s="248" customFormat="1" ht="24.95" customHeight="1">
      <c r="B64" s="249"/>
      <c r="D64" s="250" t="s">
        <v>88</v>
      </c>
      <c r="E64" s="251"/>
      <c r="F64" s="251"/>
      <c r="G64" s="251"/>
      <c r="H64" s="251"/>
      <c r="I64" s="251"/>
      <c r="J64" s="252">
        <f>J192</f>
        <v>0</v>
      </c>
      <c r="L64" s="249"/>
    </row>
    <row r="65" spans="2:12" s="248" customFormat="1" ht="24.95" customHeight="1">
      <c r="B65" s="249"/>
      <c r="D65" s="250" t="s">
        <v>89</v>
      </c>
      <c r="E65" s="251"/>
      <c r="F65" s="251"/>
      <c r="G65" s="251"/>
      <c r="H65" s="251"/>
      <c r="I65" s="251"/>
      <c r="J65" s="252">
        <f>J247</f>
        <v>0</v>
      </c>
      <c r="L65" s="249"/>
    </row>
    <row r="66" spans="2:12" s="253" customFormat="1" ht="19.9" customHeight="1">
      <c r="B66" s="254"/>
      <c r="D66" s="255" t="s">
        <v>90</v>
      </c>
      <c r="E66" s="256"/>
      <c r="F66" s="256"/>
      <c r="G66" s="256"/>
      <c r="H66" s="256"/>
      <c r="I66" s="256"/>
      <c r="J66" s="257">
        <f>J263</f>
        <v>0</v>
      </c>
      <c r="L66" s="254"/>
    </row>
    <row r="67" spans="2:12" s="253" customFormat="1" ht="14.85" customHeight="1">
      <c r="B67" s="254"/>
      <c r="D67" s="255" t="s">
        <v>91</v>
      </c>
      <c r="E67" s="256"/>
      <c r="F67" s="256"/>
      <c r="G67" s="256"/>
      <c r="H67" s="256"/>
      <c r="I67" s="256"/>
      <c r="J67" s="257">
        <f>J274</f>
        <v>0</v>
      </c>
      <c r="L67" s="254"/>
    </row>
    <row r="68" spans="2:12" s="248" customFormat="1" ht="24.95" customHeight="1">
      <c r="B68" s="249"/>
      <c r="D68" s="250" t="s">
        <v>92</v>
      </c>
      <c r="E68" s="251"/>
      <c r="F68" s="251"/>
      <c r="G68" s="251"/>
      <c r="H68" s="251"/>
      <c r="I68" s="251"/>
      <c r="J68" s="252">
        <f>J288</f>
        <v>0</v>
      </c>
      <c r="L68" s="249"/>
    </row>
    <row r="69" spans="1:31" s="216" customFormat="1" ht="21.75" customHeight="1">
      <c r="A69" s="213"/>
      <c r="B69" s="214"/>
      <c r="C69" s="213"/>
      <c r="D69" s="213"/>
      <c r="E69" s="213"/>
      <c r="F69" s="213"/>
      <c r="G69" s="213"/>
      <c r="H69" s="213"/>
      <c r="I69" s="213"/>
      <c r="J69" s="213"/>
      <c r="K69" s="213"/>
      <c r="L69" s="215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</row>
    <row r="70" spans="1:31" s="216" customFormat="1" ht="6.95" customHeight="1">
      <c r="A70" s="213"/>
      <c r="B70" s="240"/>
      <c r="C70" s="241"/>
      <c r="D70" s="241"/>
      <c r="E70" s="241"/>
      <c r="F70" s="241"/>
      <c r="G70" s="241"/>
      <c r="H70" s="241"/>
      <c r="I70" s="241"/>
      <c r="J70" s="241"/>
      <c r="K70" s="241"/>
      <c r="L70" s="215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</row>
    <row r="74" spans="1:31" s="216" customFormat="1" ht="6.95" customHeight="1">
      <c r="A74" s="213"/>
      <c r="B74" s="242"/>
      <c r="C74" s="243"/>
      <c r="D74" s="243"/>
      <c r="E74" s="243"/>
      <c r="F74" s="243"/>
      <c r="G74" s="243"/>
      <c r="H74" s="243"/>
      <c r="I74" s="243"/>
      <c r="J74" s="243"/>
      <c r="K74" s="243"/>
      <c r="L74" s="215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</row>
    <row r="75" spans="1:31" s="216" customFormat="1" ht="24.95" customHeight="1">
      <c r="A75" s="213"/>
      <c r="B75" s="214"/>
      <c r="C75" s="208" t="s">
        <v>93</v>
      </c>
      <c r="D75" s="213"/>
      <c r="E75" s="213"/>
      <c r="F75" s="213"/>
      <c r="G75" s="213"/>
      <c r="H75" s="213"/>
      <c r="I75" s="213"/>
      <c r="J75" s="213"/>
      <c r="K75" s="213"/>
      <c r="L75" s="215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</row>
    <row r="76" spans="1:31" s="216" customFormat="1" ht="6.95" customHeight="1">
      <c r="A76" s="213"/>
      <c r="B76" s="214"/>
      <c r="C76" s="213"/>
      <c r="D76" s="213"/>
      <c r="E76" s="213"/>
      <c r="F76" s="213"/>
      <c r="G76" s="213"/>
      <c r="H76" s="213"/>
      <c r="I76" s="213"/>
      <c r="J76" s="213"/>
      <c r="K76" s="213"/>
      <c r="L76" s="215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</row>
    <row r="77" spans="1:31" s="216" customFormat="1" ht="12" customHeight="1">
      <c r="A77" s="213"/>
      <c r="B77" s="214"/>
      <c r="C77" s="159" t="s">
        <v>15</v>
      </c>
      <c r="D77" s="153"/>
      <c r="E77" s="153"/>
      <c r="F77" s="153"/>
      <c r="G77" s="153"/>
      <c r="H77" s="153"/>
      <c r="I77" s="153"/>
      <c r="J77" s="153"/>
      <c r="K77" s="153"/>
      <c r="L77" s="215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</row>
    <row r="78" spans="1:31" s="216" customFormat="1" ht="16.5" customHeight="1">
      <c r="A78" s="213"/>
      <c r="B78" s="214"/>
      <c r="C78" s="153"/>
      <c r="D78" s="153"/>
      <c r="E78" s="345" t="str">
        <f>E7</f>
        <v>Revitalizace chodníků Ostravská ulice, Praha 18</v>
      </c>
      <c r="F78" s="346"/>
      <c r="G78" s="346"/>
      <c r="H78" s="346"/>
      <c r="I78" s="153"/>
      <c r="J78" s="153"/>
      <c r="K78" s="153"/>
      <c r="L78" s="215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</row>
    <row r="79" spans="1:31" s="216" customFormat="1" ht="12" customHeight="1">
      <c r="A79" s="213"/>
      <c r="B79" s="214"/>
      <c r="C79" s="159" t="s">
        <v>78</v>
      </c>
      <c r="D79" s="153"/>
      <c r="E79" s="153"/>
      <c r="F79" s="153"/>
      <c r="G79" s="153"/>
      <c r="H79" s="153"/>
      <c r="I79" s="153"/>
      <c r="J79" s="153"/>
      <c r="K79" s="153"/>
      <c r="L79" s="215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</row>
    <row r="80" spans="1:31" s="216" customFormat="1" ht="16.5" customHeight="1">
      <c r="A80" s="213"/>
      <c r="B80" s="214"/>
      <c r="C80" s="153"/>
      <c r="D80" s="153"/>
      <c r="E80" s="347" t="str">
        <f>E9</f>
        <v>01 - Komunikace</v>
      </c>
      <c r="F80" s="348"/>
      <c r="G80" s="348"/>
      <c r="H80" s="348"/>
      <c r="I80" s="153"/>
      <c r="J80" s="153"/>
      <c r="K80" s="153"/>
      <c r="L80" s="215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</row>
    <row r="81" spans="1:31" s="216" customFormat="1" ht="6.95" customHeight="1">
      <c r="A81" s="213"/>
      <c r="B81" s="214"/>
      <c r="C81" s="153"/>
      <c r="D81" s="153"/>
      <c r="E81" s="153"/>
      <c r="F81" s="153"/>
      <c r="G81" s="153"/>
      <c r="H81" s="153"/>
      <c r="I81" s="153"/>
      <c r="J81" s="153"/>
      <c r="K81" s="153"/>
      <c r="L81" s="215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</row>
    <row r="82" spans="1:31" s="216" customFormat="1" ht="12" customHeight="1">
      <c r="A82" s="213"/>
      <c r="B82" s="214"/>
      <c r="C82" s="159" t="s">
        <v>19</v>
      </c>
      <c r="D82" s="153"/>
      <c r="E82" s="153"/>
      <c r="F82" s="160" t="str">
        <f>F12</f>
        <v xml:space="preserve"> </v>
      </c>
      <c r="G82" s="153"/>
      <c r="H82" s="153"/>
      <c r="I82" s="159" t="s">
        <v>21</v>
      </c>
      <c r="J82" s="349" t="str">
        <f>IF(J12="","",J12)</f>
        <v>10. 9. 2019</v>
      </c>
      <c r="K82" s="153"/>
      <c r="L82" s="215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</row>
    <row r="83" spans="1:31" s="216" customFormat="1" ht="6.95" customHeight="1">
      <c r="A83" s="213"/>
      <c r="B83" s="214"/>
      <c r="C83" s="153"/>
      <c r="D83" s="153"/>
      <c r="E83" s="153"/>
      <c r="F83" s="153"/>
      <c r="G83" s="153"/>
      <c r="H83" s="153"/>
      <c r="I83" s="153"/>
      <c r="J83" s="153"/>
      <c r="K83" s="153"/>
      <c r="L83" s="215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</row>
    <row r="84" spans="1:31" s="216" customFormat="1" ht="15.2" customHeight="1">
      <c r="A84" s="213"/>
      <c r="B84" s="214"/>
      <c r="C84" s="159" t="s">
        <v>23</v>
      </c>
      <c r="D84" s="153"/>
      <c r="E84" s="153"/>
      <c r="F84" s="160" t="str">
        <f>E15</f>
        <v xml:space="preserve"> </v>
      </c>
      <c r="G84" s="153"/>
      <c r="H84" s="153"/>
      <c r="I84" s="159" t="s">
        <v>27</v>
      </c>
      <c r="J84" s="350" t="str">
        <f>E21</f>
        <v xml:space="preserve"> </v>
      </c>
      <c r="K84" s="153"/>
      <c r="L84" s="215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</row>
    <row r="85" spans="1:31" s="216" customFormat="1" ht="15.2" customHeight="1">
      <c r="A85" s="213"/>
      <c r="B85" s="214"/>
      <c r="C85" s="159" t="s">
        <v>26</v>
      </c>
      <c r="D85" s="153"/>
      <c r="E85" s="153"/>
      <c r="F85" s="160" t="str">
        <f>IF(E18="","",E18)</f>
        <v xml:space="preserve"> </v>
      </c>
      <c r="G85" s="153"/>
      <c r="H85" s="153"/>
      <c r="I85" s="159" t="s">
        <v>29</v>
      </c>
      <c r="J85" s="350" t="str">
        <f>E24</f>
        <v xml:space="preserve"> </v>
      </c>
      <c r="K85" s="153"/>
      <c r="L85" s="215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</row>
    <row r="86" spans="1:31" s="216" customFormat="1" ht="10.35" customHeight="1">
      <c r="A86" s="213"/>
      <c r="B86" s="214"/>
      <c r="C86" s="213"/>
      <c r="D86" s="213"/>
      <c r="E86" s="213"/>
      <c r="F86" s="213"/>
      <c r="G86" s="213"/>
      <c r="H86" s="213"/>
      <c r="I86" s="213"/>
      <c r="J86" s="213"/>
      <c r="K86" s="213"/>
      <c r="L86" s="215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</row>
    <row r="87" spans="1:31" s="267" customFormat="1" ht="29.25" customHeight="1">
      <c r="A87" s="258"/>
      <c r="B87" s="259"/>
      <c r="C87" s="260" t="s">
        <v>94</v>
      </c>
      <c r="D87" s="261" t="s">
        <v>51</v>
      </c>
      <c r="E87" s="261" t="s">
        <v>47</v>
      </c>
      <c r="F87" s="261" t="s">
        <v>48</v>
      </c>
      <c r="G87" s="261" t="s">
        <v>95</v>
      </c>
      <c r="H87" s="261" t="s">
        <v>96</v>
      </c>
      <c r="I87" s="261" t="s">
        <v>97</v>
      </c>
      <c r="J87" s="261" t="s">
        <v>82</v>
      </c>
      <c r="K87" s="262" t="s">
        <v>98</v>
      </c>
      <c r="L87" s="263"/>
      <c r="M87" s="264" t="s">
        <v>3</v>
      </c>
      <c r="N87" s="265" t="s">
        <v>36</v>
      </c>
      <c r="O87" s="265" t="s">
        <v>99</v>
      </c>
      <c r="P87" s="265" t="s">
        <v>100</v>
      </c>
      <c r="Q87" s="265" t="s">
        <v>101</v>
      </c>
      <c r="R87" s="265" t="s">
        <v>102</v>
      </c>
      <c r="S87" s="265" t="s">
        <v>103</v>
      </c>
      <c r="T87" s="266" t="s">
        <v>104</v>
      </c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</row>
    <row r="88" spans="1:63" s="216" customFormat="1" ht="22.9" customHeight="1">
      <c r="A88" s="213"/>
      <c r="B88" s="214"/>
      <c r="C88" s="268" t="s">
        <v>105</v>
      </c>
      <c r="D88" s="213"/>
      <c r="E88" s="213"/>
      <c r="F88" s="213"/>
      <c r="G88" s="213"/>
      <c r="H88" s="213"/>
      <c r="I88" s="213"/>
      <c r="J88" s="269">
        <f>BK88</f>
        <v>0</v>
      </c>
      <c r="K88" s="213"/>
      <c r="L88" s="214"/>
      <c r="M88" s="270"/>
      <c r="N88" s="271"/>
      <c r="O88" s="226"/>
      <c r="P88" s="272">
        <f>P89+P192+P247+P288</f>
        <v>5117.7916669999995</v>
      </c>
      <c r="Q88" s="226"/>
      <c r="R88" s="272">
        <f>R89+R192+R247+R288</f>
        <v>2761.3838513600003</v>
      </c>
      <c r="S88" s="226"/>
      <c r="T88" s="273">
        <f>T89+T192+T247+T288</f>
        <v>1745.642</v>
      </c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T88" s="204" t="s">
        <v>65</v>
      </c>
      <c r="AU88" s="204" t="s">
        <v>83</v>
      </c>
      <c r="BK88" s="274">
        <f>BK89+BK192+BK247+BK288</f>
        <v>0</v>
      </c>
    </row>
    <row r="89" spans="2:63" s="275" customFormat="1" ht="25.9" customHeight="1">
      <c r="B89" s="276"/>
      <c r="D89" s="277" t="s">
        <v>65</v>
      </c>
      <c r="E89" s="278" t="s">
        <v>106</v>
      </c>
      <c r="F89" s="278" t="s">
        <v>107</v>
      </c>
      <c r="J89" s="279">
        <f>BK89</f>
        <v>0</v>
      </c>
      <c r="L89" s="276"/>
      <c r="M89" s="280"/>
      <c r="N89" s="281"/>
      <c r="O89" s="281"/>
      <c r="P89" s="282">
        <f>P90+P130</f>
        <v>1656.049624</v>
      </c>
      <c r="Q89" s="281"/>
      <c r="R89" s="282">
        <f>R90+R130</f>
        <v>118.806427</v>
      </c>
      <c r="S89" s="281"/>
      <c r="T89" s="283">
        <f>T90+T130</f>
        <v>1745.642</v>
      </c>
      <c r="AR89" s="277" t="s">
        <v>74</v>
      </c>
      <c r="AT89" s="284" t="s">
        <v>65</v>
      </c>
      <c r="AU89" s="284" t="s">
        <v>66</v>
      </c>
      <c r="AY89" s="277" t="s">
        <v>108</v>
      </c>
      <c r="BK89" s="285">
        <f>BK90+BK130</f>
        <v>0</v>
      </c>
    </row>
    <row r="90" spans="2:63" s="275" customFormat="1" ht="22.9" customHeight="1">
      <c r="B90" s="276"/>
      <c r="D90" s="277" t="s">
        <v>65</v>
      </c>
      <c r="E90" s="286" t="s">
        <v>74</v>
      </c>
      <c r="F90" s="286" t="s">
        <v>109</v>
      </c>
      <c r="J90" s="287">
        <f>BK90</f>
        <v>0</v>
      </c>
      <c r="L90" s="276"/>
      <c r="M90" s="280"/>
      <c r="N90" s="281"/>
      <c r="O90" s="281"/>
      <c r="P90" s="282">
        <f>SUM(P91:P129)</f>
        <v>874.4316040000001</v>
      </c>
      <c r="Q90" s="281"/>
      <c r="R90" s="282">
        <f>SUM(R91:R129)</f>
        <v>14.763</v>
      </c>
      <c r="S90" s="281"/>
      <c r="T90" s="283">
        <f>SUM(T91:T129)</f>
        <v>1745.642</v>
      </c>
      <c r="AR90" s="277" t="s">
        <v>74</v>
      </c>
      <c r="AT90" s="284" t="s">
        <v>65</v>
      </c>
      <c r="AU90" s="284" t="s">
        <v>74</v>
      </c>
      <c r="AY90" s="277" t="s">
        <v>108</v>
      </c>
      <c r="BK90" s="285">
        <f>SUM(BK91:BK129)</f>
        <v>0</v>
      </c>
    </row>
    <row r="91" spans="1:65" s="216" customFormat="1" ht="16.5" customHeight="1">
      <c r="A91" s="213"/>
      <c r="B91" s="214"/>
      <c r="C91" s="288" t="s">
        <v>74</v>
      </c>
      <c r="D91" s="288" t="s">
        <v>110</v>
      </c>
      <c r="E91" s="289" t="s">
        <v>111</v>
      </c>
      <c r="F91" s="290" t="s">
        <v>112</v>
      </c>
      <c r="G91" s="291" t="s">
        <v>113</v>
      </c>
      <c r="H91" s="292">
        <v>1775.2</v>
      </c>
      <c r="I91" s="70"/>
      <c r="J91" s="293">
        <f>ROUND(I91*H91,2)</f>
        <v>0</v>
      </c>
      <c r="K91" s="290" t="s">
        <v>114</v>
      </c>
      <c r="L91" s="214"/>
      <c r="M91" s="294" t="s">
        <v>3</v>
      </c>
      <c r="N91" s="295" t="s">
        <v>37</v>
      </c>
      <c r="O91" s="296">
        <v>0.073</v>
      </c>
      <c r="P91" s="296">
        <f>O91*H91</f>
        <v>129.5896</v>
      </c>
      <c r="Q91" s="296">
        <v>0</v>
      </c>
      <c r="R91" s="296">
        <f>Q91*H91</f>
        <v>0</v>
      </c>
      <c r="S91" s="296">
        <v>0.29</v>
      </c>
      <c r="T91" s="297">
        <f>S91*H91</f>
        <v>514.808</v>
      </c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R91" s="298" t="s">
        <v>115</v>
      </c>
      <c r="AT91" s="298" t="s">
        <v>110</v>
      </c>
      <c r="AU91" s="298" t="s">
        <v>76</v>
      </c>
      <c r="AY91" s="204" t="s">
        <v>108</v>
      </c>
      <c r="BE91" s="299">
        <f>IF(N91="základní",J91,0)</f>
        <v>0</v>
      </c>
      <c r="BF91" s="299">
        <f>IF(N91="snížená",J91,0)</f>
        <v>0</v>
      </c>
      <c r="BG91" s="299">
        <f>IF(N91="zákl. přenesená",J91,0)</f>
        <v>0</v>
      </c>
      <c r="BH91" s="299">
        <f>IF(N91="sníž. přenesená",J91,0)</f>
        <v>0</v>
      </c>
      <c r="BI91" s="299">
        <f>IF(N91="nulová",J91,0)</f>
        <v>0</v>
      </c>
      <c r="BJ91" s="204" t="s">
        <v>74</v>
      </c>
      <c r="BK91" s="299">
        <f>ROUND(I91*H91,2)</f>
        <v>0</v>
      </c>
      <c r="BL91" s="204" t="s">
        <v>115</v>
      </c>
      <c r="BM91" s="298" t="s">
        <v>116</v>
      </c>
    </row>
    <row r="92" spans="1:47" s="216" customFormat="1" ht="19.5">
      <c r="A92" s="213"/>
      <c r="B92" s="214"/>
      <c r="C92" s="213"/>
      <c r="D92" s="300" t="s">
        <v>117</v>
      </c>
      <c r="E92" s="213"/>
      <c r="F92" s="301" t="s">
        <v>118</v>
      </c>
      <c r="G92" s="213"/>
      <c r="H92" s="213"/>
      <c r="I92" s="153"/>
      <c r="J92" s="213"/>
      <c r="K92" s="213"/>
      <c r="L92" s="214"/>
      <c r="M92" s="302"/>
      <c r="N92" s="303"/>
      <c r="O92" s="304"/>
      <c r="P92" s="304"/>
      <c r="Q92" s="304"/>
      <c r="R92" s="304"/>
      <c r="S92" s="304"/>
      <c r="T92" s="305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T92" s="204" t="s">
        <v>117</v>
      </c>
      <c r="AU92" s="204" t="s">
        <v>76</v>
      </c>
    </row>
    <row r="93" spans="1:47" s="216" customFormat="1" ht="12">
      <c r="A93" s="213"/>
      <c r="B93" s="214"/>
      <c r="C93" s="213"/>
      <c r="D93" s="306" t="s">
        <v>119</v>
      </c>
      <c r="E93" s="213"/>
      <c r="F93" s="307" t="s">
        <v>120</v>
      </c>
      <c r="G93" s="213"/>
      <c r="H93" s="213"/>
      <c r="I93" s="153"/>
      <c r="J93" s="213"/>
      <c r="K93" s="213"/>
      <c r="L93" s="214"/>
      <c r="M93" s="302"/>
      <c r="N93" s="303"/>
      <c r="O93" s="304"/>
      <c r="P93" s="304"/>
      <c r="Q93" s="304"/>
      <c r="R93" s="304"/>
      <c r="S93" s="304"/>
      <c r="T93" s="305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T93" s="204" t="s">
        <v>119</v>
      </c>
      <c r="AU93" s="204" t="s">
        <v>76</v>
      </c>
    </row>
    <row r="94" spans="1:65" s="216" customFormat="1" ht="16.5" customHeight="1">
      <c r="A94" s="213"/>
      <c r="B94" s="214"/>
      <c r="C94" s="288" t="s">
        <v>76</v>
      </c>
      <c r="D94" s="288" t="s">
        <v>110</v>
      </c>
      <c r="E94" s="289" t="s">
        <v>121</v>
      </c>
      <c r="F94" s="290" t="s">
        <v>122</v>
      </c>
      <c r="G94" s="291" t="s">
        <v>113</v>
      </c>
      <c r="H94" s="292">
        <v>1808.4</v>
      </c>
      <c r="I94" s="70"/>
      <c r="J94" s="293">
        <f>ROUND(I94*H94,2)</f>
        <v>0</v>
      </c>
      <c r="K94" s="290" t="s">
        <v>114</v>
      </c>
      <c r="L94" s="214"/>
      <c r="M94" s="294" t="s">
        <v>3</v>
      </c>
      <c r="N94" s="295" t="s">
        <v>37</v>
      </c>
      <c r="O94" s="296">
        <v>0.194</v>
      </c>
      <c r="P94" s="296">
        <f>O94*H94</f>
        <v>350.8296</v>
      </c>
      <c r="Q94" s="296">
        <v>0</v>
      </c>
      <c r="R94" s="296">
        <f>Q94*H94</f>
        <v>0</v>
      </c>
      <c r="S94" s="296">
        <v>0.325</v>
      </c>
      <c r="T94" s="297">
        <f>S94*H94</f>
        <v>587.73</v>
      </c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R94" s="298" t="s">
        <v>115</v>
      </c>
      <c r="AT94" s="298" t="s">
        <v>110</v>
      </c>
      <c r="AU94" s="298" t="s">
        <v>76</v>
      </c>
      <c r="AY94" s="204" t="s">
        <v>108</v>
      </c>
      <c r="BE94" s="299">
        <f>IF(N94="základní",J94,0)</f>
        <v>0</v>
      </c>
      <c r="BF94" s="299">
        <f>IF(N94="snížená",J94,0)</f>
        <v>0</v>
      </c>
      <c r="BG94" s="299">
        <f>IF(N94="zákl. přenesená",J94,0)</f>
        <v>0</v>
      </c>
      <c r="BH94" s="299">
        <f>IF(N94="sníž. přenesená",J94,0)</f>
        <v>0</v>
      </c>
      <c r="BI94" s="299">
        <f>IF(N94="nulová",J94,0)</f>
        <v>0</v>
      </c>
      <c r="BJ94" s="204" t="s">
        <v>74</v>
      </c>
      <c r="BK94" s="299">
        <f>ROUND(I94*H94,2)</f>
        <v>0</v>
      </c>
      <c r="BL94" s="204" t="s">
        <v>115</v>
      </c>
      <c r="BM94" s="298" t="s">
        <v>123</v>
      </c>
    </row>
    <row r="95" spans="1:47" s="216" customFormat="1" ht="19.5">
      <c r="A95" s="213"/>
      <c r="B95" s="214"/>
      <c r="C95" s="213"/>
      <c r="D95" s="300" t="s">
        <v>117</v>
      </c>
      <c r="E95" s="213"/>
      <c r="F95" s="301" t="s">
        <v>124</v>
      </c>
      <c r="G95" s="213"/>
      <c r="H95" s="213"/>
      <c r="I95" s="153"/>
      <c r="J95" s="213"/>
      <c r="K95" s="213"/>
      <c r="L95" s="214"/>
      <c r="M95" s="302"/>
      <c r="N95" s="303"/>
      <c r="O95" s="304"/>
      <c r="P95" s="304"/>
      <c r="Q95" s="304"/>
      <c r="R95" s="304"/>
      <c r="S95" s="304"/>
      <c r="T95" s="305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T95" s="204" t="s">
        <v>117</v>
      </c>
      <c r="AU95" s="204" t="s">
        <v>76</v>
      </c>
    </row>
    <row r="96" spans="1:47" s="216" customFormat="1" ht="12">
      <c r="A96" s="213"/>
      <c r="B96" s="214"/>
      <c r="C96" s="213"/>
      <c r="D96" s="306" t="s">
        <v>119</v>
      </c>
      <c r="E96" s="213"/>
      <c r="F96" s="307" t="s">
        <v>125</v>
      </c>
      <c r="G96" s="213"/>
      <c r="H96" s="213"/>
      <c r="I96" s="153"/>
      <c r="J96" s="213"/>
      <c r="K96" s="213"/>
      <c r="L96" s="214"/>
      <c r="M96" s="302"/>
      <c r="N96" s="303"/>
      <c r="O96" s="304"/>
      <c r="P96" s="304"/>
      <c r="Q96" s="304"/>
      <c r="R96" s="304"/>
      <c r="S96" s="304"/>
      <c r="T96" s="305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T96" s="204" t="s">
        <v>119</v>
      </c>
      <c r="AU96" s="204" t="s">
        <v>76</v>
      </c>
    </row>
    <row r="97" spans="1:65" s="216" customFormat="1" ht="16.5" customHeight="1">
      <c r="A97" s="213"/>
      <c r="B97" s="214"/>
      <c r="C97" s="288" t="s">
        <v>126</v>
      </c>
      <c r="D97" s="288" t="s">
        <v>110</v>
      </c>
      <c r="E97" s="289" t="s">
        <v>127</v>
      </c>
      <c r="F97" s="290" t="s">
        <v>128</v>
      </c>
      <c r="G97" s="291" t="s">
        <v>113</v>
      </c>
      <c r="H97" s="292">
        <v>1775.2</v>
      </c>
      <c r="I97" s="70"/>
      <c r="J97" s="293">
        <f>ROUND(I97*H97,2)</f>
        <v>0</v>
      </c>
      <c r="K97" s="290" t="s">
        <v>114</v>
      </c>
      <c r="L97" s="214"/>
      <c r="M97" s="294" t="s">
        <v>3</v>
      </c>
      <c r="N97" s="295" t="s">
        <v>37</v>
      </c>
      <c r="O97" s="296">
        <v>0.078</v>
      </c>
      <c r="P97" s="296">
        <f>O97*H97</f>
        <v>138.4656</v>
      </c>
      <c r="Q97" s="296">
        <v>0</v>
      </c>
      <c r="R97" s="296">
        <f>Q97*H97</f>
        <v>0</v>
      </c>
      <c r="S97" s="296">
        <v>0.22</v>
      </c>
      <c r="T97" s="297">
        <f>S97*H97</f>
        <v>390.54400000000004</v>
      </c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R97" s="298" t="s">
        <v>115</v>
      </c>
      <c r="AT97" s="298" t="s">
        <v>110</v>
      </c>
      <c r="AU97" s="298" t="s">
        <v>76</v>
      </c>
      <c r="AY97" s="204" t="s">
        <v>108</v>
      </c>
      <c r="BE97" s="299">
        <f>IF(N97="základní",J97,0)</f>
        <v>0</v>
      </c>
      <c r="BF97" s="299">
        <f>IF(N97="snížená",J97,0)</f>
        <v>0</v>
      </c>
      <c r="BG97" s="299">
        <f>IF(N97="zákl. přenesená",J97,0)</f>
        <v>0</v>
      </c>
      <c r="BH97" s="299">
        <f>IF(N97="sníž. přenesená",J97,0)</f>
        <v>0</v>
      </c>
      <c r="BI97" s="299">
        <f>IF(N97="nulová",J97,0)</f>
        <v>0</v>
      </c>
      <c r="BJ97" s="204" t="s">
        <v>74</v>
      </c>
      <c r="BK97" s="299">
        <f>ROUND(I97*H97,2)</f>
        <v>0</v>
      </c>
      <c r="BL97" s="204" t="s">
        <v>115</v>
      </c>
      <c r="BM97" s="298" t="s">
        <v>129</v>
      </c>
    </row>
    <row r="98" spans="1:47" s="216" customFormat="1" ht="19.5">
      <c r="A98" s="213"/>
      <c r="B98" s="214"/>
      <c r="C98" s="213"/>
      <c r="D98" s="300" t="s">
        <v>117</v>
      </c>
      <c r="E98" s="213"/>
      <c r="F98" s="301" t="s">
        <v>130</v>
      </c>
      <c r="G98" s="213"/>
      <c r="H98" s="213"/>
      <c r="I98" s="153"/>
      <c r="J98" s="213"/>
      <c r="K98" s="213"/>
      <c r="L98" s="214"/>
      <c r="M98" s="302"/>
      <c r="N98" s="303"/>
      <c r="O98" s="304"/>
      <c r="P98" s="304"/>
      <c r="Q98" s="304"/>
      <c r="R98" s="304"/>
      <c r="S98" s="304"/>
      <c r="T98" s="305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T98" s="204" t="s">
        <v>117</v>
      </c>
      <c r="AU98" s="204" t="s">
        <v>76</v>
      </c>
    </row>
    <row r="99" spans="1:47" s="216" customFormat="1" ht="12">
      <c r="A99" s="213"/>
      <c r="B99" s="214"/>
      <c r="C99" s="213"/>
      <c r="D99" s="306" t="s">
        <v>119</v>
      </c>
      <c r="E99" s="213"/>
      <c r="F99" s="307" t="s">
        <v>131</v>
      </c>
      <c r="G99" s="213"/>
      <c r="H99" s="213"/>
      <c r="I99" s="153"/>
      <c r="J99" s="213"/>
      <c r="K99" s="213"/>
      <c r="L99" s="214"/>
      <c r="M99" s="302"/>
      <c r="N99" s="303"/>
      <c r="O99" s="304"/>
      <c r="P99" s="304"/>
      <c r="Q99" s="304"/>
      <c r="R99" s="304"/>
      <c r="S99" s="304"/>
      <c r="T99" s="305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T99" s="204" t="s">
        <v>119</v>
      </c>
      <c r="AU99" s="204" t="s">
        <v>76</v>
      </c>
    </row>
    <row r="100" spans="1:65" s="216" customFormat="1" ht="16.5" customHeight="1">
      <c r="A100" s="213"/>
      <c r="B100" s="214"/>
      <c r="C100" s="288" t="s">
        <v>115</v>
      </c>
      <c r="D100" s="288" t="s">
        <v>110</v>
      </c>
      <c r="E100" s="289" t="s">
        <v>132</v>
      </c>
      <c r="F100" s="290" t="s">
        <v>133</v>
      </c>
      <c r="G100" s="291" t="s">
        <v>134</v>
      </c>
      <c r="H100" s="292">
        <v>1232</v>
      </c>
      <c r="I100" s="70"/>
      <c r="J100" s="293">
        <f>ROUND(I100*H100,2)</f>
        <v>0</v>
      </c>
      <c r="K100" s="290" t="s">
        <v>114</v>
      </c>
      <c r="L100" s="214"/>
      <c r="M100" s="294" t="s">
        <v>3</v>
      </c>
      <c r="N100" s="295" t="s">
        <v>37</v>
      </c>
      <c r="O100" s="296">
        <v>0.133</v>
      </c>
      <c r="P100" s="296">
        <f>O100*H100</f>
        <v>163.856</v>
      </c>
      <c r="Q100" s="296">
        <v>0</v>
      </c>
      <c r="R100" s="296">
        <f>Q100*H100</f>
        <v>0</v>
      </c>
      <c r="S100" s="296">
        <v>0.205</v>
      </c>
      <c r="T100" s="297">
        <f>S100*H100</f>
        <v>252.55999999999997</v>
      </c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R100" s="298" t="s">
        <v>115</v>
      </c>
      <c r="AT100" s="298" t="s">
        <v>110</v>
      </c>
      <c r="AU100" s="298" t="s">
        <v>76</v>
      </c>
      <c r="AY100" s="204" t="s">
        <v>108</v>
      </c>
      <c r="BE100" s="299">
        <f>IF(N100="základní",J100,0)</f>
        <v>0</v>
      </c>
      <c r="BF100" s="299">
        <f>IF(N100="snížená",J100,0)</f>
        <v>0</v>
      </c>
      <c r="BG100" s="299">
        <f>IF(N100="zákl. přenesená",J100,0)</f>
        <v>0</v>
      </c>
      <c r="BH100" s="299">
        <f>IF(N100="sníž. přenesená",J100,0)</f>
        <v>0</v>
      </c>
      <c r="BI100" s="299">
        <f>IF(N100="nulová",J100,0)</f>
        <v>0</v>
      </c>
      <c r="BJ100" s="204" t="s">
        <v>74</v>
      </c>
      <c r="BK100" s="299">
        <f>ROUND(I100*H100,2)</f>
        <v>0</v>
      </c>
      <c r="BL100" s="204" t="s">
        <v>115</v>
      </c>
      <c r="BM100" s="298" t="s">
        <v>135</v>
      </c>
    </row>
    <row r="101" spans="1:47" s="216" customFormat="1" ht="19.5">
      <c r="A101" s="213"/>
      <c r="B101" s="214"/>
      <c r="C101" s="213"/>
      <c r="D101" s="300" t="s">
        <v>117</v>
      </c>
      <c r="E101" s="213"/>
      <c r="F101" s="301" t="s">
        <v>136</v>
      </c>
      <c r="G101" s="213"/>
      <c r="H101" s="213"/>
      <c r="I101" s="153"/>
      <c r="J101" s="213"/>
      <c r="K101" s="213"/>
      <c r="L101" s="214"/>
      <c r="M101" s="302"/>
      <c r="N101" s="303"/>
      <c r="O101" s="304"/>
      <c r="P101" s="304"/>
      <c r="Q101" s="304"/>
      <c r="R101" s="304"/>
      <c r="S101" s="304"/>
      <c r="T101" s="305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T101" s="204" t="s">
        <v>117</v>
      </c>
      <c r="AU101" s="204" t="s">
        <v>76</v>
      </c>
    </row>
    <row r="102" spans="1:47" s="216" customFormat="1" ht="12">
      <c r="A102" s="213"/>
      <c r="B102" s="214"/>
      <c r="C102" s="213"/>
      <c r="D102" s="306" t="s">
        <v>119</v>
      </c>
      <c r="E102" s="213"/>
      <c r="F102" s="307" t="s">
        <v>137</v>
      </c>
      <c r="G102" s="213"/>
      <c r="H102" s="213"/>
      <c r="I102" s="153"/>
      <c r="J102" s="213"/>
      <c r="K102" s="213"/>
      <c r="L102" s="214"/>
      <c r="M102" s="302"/>
      <c r="N102" s="303"/>
      <c r="O102" s="304"/>
      <c r="P102" s="304"/>
      <c r="Q102" s="304"/>
      <c r="R102" s="304"/>
      <c r="S102" s="304"/>
      <c r="T102" s="305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T102" s="204" t="s">
        <v>119</v>
      </c>
      <c r="AU102" s="204" t="s">
        <v>76</v>
      </c>
    </row>
    <row r="103" spans="1:65" s="216" customFormat="1" ht="21.75" customHeight="1">
      <c r="A103" s="213"/>
      <c r="B103" s="214"/>
      <c r="C103" s="288" t="s">
        <v>138</v>
      </c>
      <c r="D103" s="288" t="s">
        <v>110</v>
      </c>
      <c r="E103" s="289" t="s">
        <v>139</v>
      </c>
      <c r="F103" s="290" t="s">
        <v>140</v>
      </c>
      <c r="G103" s="291" t="s">
        <v>141</v>
      </c>
      <c r="H103" s="292">
        <v>28.928</v>
      </c>
      <c r="I103" s="70"/>
      <c r="J103" s="293">
        <f>ROUND(I103*H103,2)</f>
        <v>0</v>
      </c>
      <c r="K103" s="290" t="s">
        <v>114</v>
      </c>
      <c r="L103" s="214"/>
      <c r="M103" s="294" t="s">
        <v>3</v>
      </c>
      <c r="N103" s="295" t="s">
        <v>37</v>
      </c>
      <c r="O103" s="296">
        <v>1.122</v>
      </c>
      <c r="P103" s="296">
        <f>O103*H103</f>
        <v>32.457216</v>
      </c>
      <c r="Q103" s="296">
        <v>0</v>
      </c>
      <c r="R103" s="296">
        <f>Q103*H103</f>
        <v>0</v>
      </c>
      <c r="S103" s="296">
        <v>0</v>
      </c>
      <c r="T103" s="297">
        <f>S103*H103</f>
        <v>0</v>
      </c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R103" s="298" t="s">
        <v>115</v>
      </c>
      <c r="AT103" s="298" t="s">
        <v>110</v>
      </c>
      <c r="AU103" s="298" t="s">
        <v>76</v>
      </c>
      <c r="AY103" s="204" t="s">
        <v>108</v>
      </c>
      <c r="BE103" s="299">
        <f>IF(N103="základní",J103,0)</f>
        <v>0</v>
      </c>
      <c r="BF103" s="299">
        <f>IF(N103="snížená",J103,0)</f>
        <v>0</v>
      </c>
      <c r="BG103" s="299">
        <f>IF(N103="zákl. přenesená",J103,0)</f>
        <v>0</v>
      </c>
      <c r="BH103" s="299">
        <f>IF(N103="sníž. přenesená",J103,0)</f>
        <v>0</v>
      </c>
      <c r="BI103" s="299">
        <f>IF(N103="nulová",J103,0)</f>
        <v>0</v>
      </c>
      <c r="BJ103" s="204" t="s">
        <v>74</v>
      </c>
      <c r="BK103" s="299">
        <f>ROUND(I103*H103,2)</f>
        <v>0</v>
      </c>
      <c r="BL103" s="204" t="s">
        <v>115</v>
      </c>
      <c r="BM103" s="298" t="s">
        <v>142</v>
      </c>
    </row>
    <row r="104" spans="1:47" s="216" customFormat="1" ht="19.5">
      <c r="A104" s="213"/>
      <c r="B104" s="214"/>
      <c r="C104" s="213"/>
      <c r="D104" s="300" t="s">
        <v>117</v>
      </c>
      <c r="E104" s="213"/>
      <c r="F104" s="301" t="s">
        <v>143</v>
      </c>
      <c r="G104" s="213"/>
      <c r="H104" s="213"/>
      <c r="I104" s="153"/>
      <c r="J104" s="213"/>
      <c r="K104" s="213"/>
      <c r="L104" s="214"/>
      <c r="M104" s="302"/>
      <c r="N104" s="303"/>
      <c r="O104" s="304"/>
      <c r="P104" s="304"/>
      <c r="Q104" s="304"/>
      <c r="R104" s="304"/>
      <c r="S104" s="304"/>
      <c r="T104" s="305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T104" s="204" t="s">
        <v>117</v>
      </c>
      <c r="AU104" s="204" t="s">
        <v>76</v>
      </c>
    </row>
    <row r="105" spans="1:47" s="216" customFormat="1" ht="12">
      <c r="A105" s="213"/>
      <c r="B105" s="214"/>
      <c r="C105" s="213"/>
      <c r="D105" s="306" t="s">
        <v>119</v>
      </c>
      <c r="E105" s="213"/>
      <c r="F105" s="307" t="s">
        <v>144</v>
      </c>
      <c r="G105" s="213"/>
      <c r="H105" s="213"/>
      <c r="I105" s="153"/>
      <c r="J105" s="213"/>
      <c r="K105" s="213"/>
      <c r="L105" s="214"/>
      <c r="M105" s="302"/>
      <c r="N105" s="303"/>
      <c r="O105" s="304"/>
      <c r="P105" s="304"/>
      <c r="Q105" s="304"/>
      <c r="R105" s="304"/>
      <c r="S105" s="304"/>
      <c r="T105" s="305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T105" s="204" t="s">
        <v>119</v>
      </c>
      <c r="AU105" s="204" t="s">
        <v>76</v>
      </c>
    </row>
    <row r="106" spans="2:51" s="308" customFormat="1" ht="12">
      <c r="B106" s="309"/>
      <c r="D106" s="300" t="s">
        <v>145</v>
      </c>
      <c r="E106" s="310" t="s">
        <v>3</v>
      </c>
      <c r="F106" s="311" t="s">
        <v>146</v>
      </c>
      <c r="H106" s="312">
        <v>28.928</v>
      </c>
      <c r="I106" s="154"/>
      <c r="L106" s="309"/>
      <c r="M106" s="313"/>
      <c r="N106" s="314"/>
      <c r="O106" s="314"/>
      <c r="P106" s="314"/>
      <c r="Q106" s="314"/>
      <c r="R106" s="314"/>
      <c r="S106" s="314"/>
      <c r="T106" s="315"/>
      <c r="AT106" s="310" t="s">
        <v>145</v>
      </c>
      <c r="AU106" s="310" t="s">
        <v>76</v>
      </c>
      <c r="AV106" s="308" t="s">
        <v>76</v>
      </c>
      <c r="AW106" s="308" t="s">
        <v>28</v>
      </c>
      <c r="AX106" s="308" t="s">
        <v>66</v>
      </c>
      <c r="AY106" s="310" t="s">
        <v>108</v>
      </c>
    </row>
    <row r="107" spans="2:51" s="316" customFormat="1" ht="12">
      <c r="B107" s="317"/>
      <c r="D107" s="300" t="s">
        <v>145</v>
      </c>
      <c r="E107" s="318" t="s">
        <v>3</v>
      </c>
      <c r="F107" s="319" t="s">
        <v>147</v>
      </c>
      <c r="H107" s="320">
        <v>28.928</v>
      </c>
      <c r="I107" s="155"/>
      <c r="L107" s="317"/>
      <c r="M107" s="321"/>
      <c r="N107" s="322"/>
      <c r="O107" s="322"/>
      <c r="P107" s="322"/>
      <c r="Q107" s="322"/>
      <c r="R107" s="322"/>
      <c r="S107" s="322"/>
      <c r="T107" s="323"/>
      <c r="AT107" s="318" t="s">
        <v>145</v>
      </c>
      <c r="AU107" s="318" t="s">
        <v>76</v>
      </c>
      <c r="AV107" s="316" t="s">
        <v>115</v>
      </c>
      <c r="AW107" s="316" t="s">
        <v>28</v>
      </c>
      <c r="AX107" s="316" t="s">
        <v>74</v>
      </c>
      <c r="AY107" s="318" t="s">
        <v>108</v>
      </c>
    </row>
    <row r="108" spans="1:65" s="216" customFormat="1" ht="21.75" customHeight="1">
      <c r="A108" s="213"/>
      <c r="B108" s="214"/>
      <c r="C108" s="288" t="s">
        <v>148</v>
      </c>
      <c r="D108" s="288" t="s">
        <v>110</v>
      </c>
      <c r="E108" s="289" t="s">
        <v>149</v>
      </c>
      <c r="F108" s="290" t="s">
        <v>150</v>
      </c>
      <c r="G108" s="291" t="s">
        <v>141</v>
      </c>
      <c r="H108" s="292">
        <v>28.928</v>
      </c>
      <c r="I108" s="70"/>
      <c r="J108" s="293">
        <f>ROUND(I108*H108,2)</f>
        <v>0</v>
      </c>
      <c r="K108" s="290" t="s">
        <v>114</v>
      </c>
      <c r="L108" s="214"/>
      <c r="M108" s="294" t="s">
        <v>3</v>
      </c>
      <c r="N108" s="295" t="s">
        <v>37</v>
      </c>
      <c r="O108" s="296">
        <v>0.087</v>
      </c>
      <c r="P108" s="296">
        <f>O108*H108</f>
        <v>2.516736</v>
      </c>
      <c r="Q108" s="296">
        <v>0</v>
      </c>
      <c r="R108" s="296">
        <f>Q108*H108</f>
        <v>0</v>
      </c>
      <c r="S108" s="296">
        <v>0</v>
      </c>
      <c r="T108" s="297">
        <f>S108*H108</f>
        <v>0</v>
      </c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R108" s="298" t="s">
        <v>115</v>
      </c>
      <c r="AT108" s="298" t="s">
        <v>110</v>
      </c>
      <c r="AU108" s="298" t="s">
        <v>76</v>
      </c>
      <c r="AY108" s="204" t="s">
        <v>108</v>
      </c>
      <c r="BE108" s="299">
        <f>IF(N108="základní",J108,0)</f>
        <v>0</v>
      </c>
      <c r="BF108" s="299">
        <f>IF(N108="snížená",J108,0)</f>
        <v>0</v>
      </c>
      <c r="BG108" s="299">
        <f>IF(N108="zákl. přenesená",J108,0)</f>
        <v>0</v>
      </c>
      <c r="BH108" s="299">
        <f>IF(N108="sníž. přenesená",J108,0)</f>
        <v>0</v>
      </c>
      <c r="BI108" s="299">
        <f>IF(N108="nulová",J108,0)</f>
        <v>0</v>
      </c>
      <c r="BJ108" s="204" t="s">
        <v>74</v>
      </c>
      <c r="BK108" s="299">
        <f>ROUND(I108*H108,2)</f>
        <v>0</v>
      </c>
      <c r="BL108" s="204" t="s">
        <v>115</v>
      </c>
      <c r="BM108" s="298" t="s">
        <v>151</v>
      </c>
    </row>
    <row r="109" spans="1:47" s="216" customFormat="1" ht="19.5">
      <c r="A109" s="213"/>
      <c r="B109" s="214"/>
      <c r="C109" s="213"/>
      <c r="D109" s="300" t="s">
        <v>117</v>
      </c>
      <c r="E109" s="213"/>
      <c r="F109" s="301" t="s">
        <v>152</v>
      </c>
      <c r="G109" s="213"/>
      <c r="H109" s="213"/>
      <c r="I109" s="153"/>
      <c r="J109" s="213"/>
      <c r="K109" s="213"/>
      <c r="L109" s="214"/>
      <c r="M109" s="302"/>
      <c r="N109" s="303"/>
      <c r="O109" s="304"/>
      <c r="P109" s="304"/>
      <c r="Q109" s="304"/>
      <c r="R109" s="304"/>
      <c r="S109" s="304"/>
      <c r="T109" s="305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T109" s="204" t="s">
        <v>117</v>
      </c>
      <c r="AU109" s="204" t="s">
        <v>76</v>
      </c>
    </row>
    <row r="110" spans="1:47" s="216" customFormat="1" ht="12">
      <c r="A110" s="213"/>
      <c r="B110" s="214"/>
      <c r="C110" s="213"/>
      <c r="D110" s="306" t="s">
        <v>119</v>
      </c>
      <c r="E110" s="213"/>
      <c r="F110" s="307" t="s">
        <v>153</v>
      </c>
      <c r="G110" s="213"/>
      <c r="H110" s="213"/>
      <c r="I110" s="153"/>
      <c r="J110" s="213"/>
      <c r="K110" s="213"/>
      <c r="L110" s="214"/>
      <c r="M110" s="302"/>
      <c r="N110" s="303"/>
      <c r="O110" s="304"/>
      <c r="P110" s="304"/>
      <c r="Q110" s="304"/>
      <c r="R110" s="304"/>
      <c r="S110" s="304"/>
      <c r="T110" s="305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T110" s="204" t="s">
        <v>119</v>
      </c>
      <c r="AU110" s="204" t="s">
        <v>76</v>
      </c>
    </row>
    <row r="111" spans="1:65" s="216" customFormat="1" ht="24.2" customHeight="1">
      <c r="A111" s="213"/>
      <c r="B111" s="214"/>
      <c r="C111" s="288" t="s">
        <v>154</v>
      </c>
      <c r="D111" s="288" t="s">
        <v>110</v>
      </c>
      <c r="E111" s="289" t="s">
        <v>155</v>
      </c>
      <c r="F111" s="290" t="s">
        <v>156</v>
      </c>
      <c r="G111" s="291" t="s">
        <v>141</v>
      </c>
      <c r="H111" s="292">
        <v>578.56</v>
      </c>
      <c r="I111" s="70"/>
      <c r="J111" s="293">
        <f>ROUND(I111*H111,2)</f>
        <v>0</v>
      </c>
      <c r="K111" s="290" t="s">
        <v>114</v>
      </c>
      <c r="L111" s="214"/>
      <c r="M111" s="294" t="s">
        <v>3</v>
      </c>
      <c r="N111" s="295" t="s">
        <v>37</v>
      </c>
      <c r="O111" s="296">
        <v>0.005</v>
      </c>
      <c r="P111" s="296">
        <f>O111*H111</f>
        <v>2.8928</v>
      </c>
      <c r="Q111" s="296">
        <v>0</v>
      </c>
      <c r="R111" s="296">
        <f>Q111*H111</f>
        <v>0</v>
      </c>
      <c r="S111" s="296">
        <v>0</v>
      </c>
      <c r="T111" s="297">
        <f>S111*H111</f>
        <v>0</v>
      </c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R111" s="298" t="s">
        <v>115</v>
      </c>
      <c r="AT111" s="298" t="s">
        <v>110</v>
      </c>
      <c r="AU111" s="298" t="s">
        <v>76</v>
      </c>
      <c r="AY111" s="204" t="s">
        <v>108</v>
      </c>
      <c r="BE111" s="299">
        <f>IF(N111="základní",J111,0)</f>
        <v>0</v>
      </c>
      <c r="BF111" s="299">
        <f>IF(N111="snížená",J111,0)</f>
        <v>0</v>
      </c>
      <c r="BG111" s="299">
        <f>IF(N111="zákl. přenesená",J111,0)</f>
        <v>0</v>
      </c>
      <c r="BH111" s="299">
        <f>IF(N111="sníž. přenesená",J111,0)</f>
        <v>0</v>
      </c>
      <c r="BI111" s="299">
        <f>IF(N111="nulová",J111,0)</f>
        <v>0</v>
      </c>
      <c r="BJ111" s="204" t="s">
        <v>74</v>
      </c>
      <c r="BK111" s="299">
        <f>ROUND(I111*H111,2)</f>
        <v>0</v>
      </c>
      <c r="BL111" s="204" t="s">
        <v>115</v>
      </c>
      <c r="BM111" s="298" t="s">
        <v>157</v>
      </c>
    </row>
    <row r="112" spans="1:47" s="216" customFormat="1" ht="19.5">
      <c r="A112" s="213"/>
      <c r="B112" s="214"/>
      <c r="C112" s="213"/>
      <c r="D112" s="300" t="s">
        <v>117</v>
      </c>
      <c r="E112" s="213"/>
      <c r="F112" s="301" t="s">
        <v>158</v>
      </c>
      <c r="G112" s="213"/>
      <c r="H112" s="213"/>
      <c r="I112" s="153"/>
      <c r="J112" s="213"/>
      <c r="K112" s="213"/>
      <c r="L112" s="214"/>
      <c r="M112" s="302"/>
      <c r="N112" s="303"/>
      <c r="O112" s="304"/>
      <c r="P112" s="304"/>
      <c r="Q112" s="304"/>
      <c r="R112" s="304"/>
      <c r="S112" s="304"/>
      <c r="T112" s="305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T112" s="204" t="s">
        <v>117</v>
      </c>
      <c r="AU112" s="204" t="s">
        <v>76</v>
      </c>
    </row>
    <row r="113" spans="1:47" s="216" customFormat="1" ht="12">
      <c r="A113" s="213"/>
      <c r="B113" s="214"/>
      <c r="C113" s="213"/>
      <c r="D113" s="306" t="s">
        <v>119</v>
      </c>
      <c r="E113" s="213"/>
      <c r="F113" s="307" t="s">
        <v>159</v>
      </c>
      <c r="G113" s="213"/>
      <c r="H113" s="213"/>
      <c r="I113" s="153"/>
      <c r="J113" s="213"/>
      <c r="K113" s="213"/>
      <c r="L113" s="214"/>
      <c r="M113" s="302"/>
      <c r="N113" s="303"/>
      <c r="O113" s="304"/>
      <c r="P113" s="304"/>
      <c r="Q113" s="304"/>
      <c r="R113" s="304"/>
      <c r="S113" s="304"/>
      <c r="T113" s="305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T113" s="204" t="s">
        <v>119</v>
      </c>
      <c r="AU113" s="204" t="s">
        <v>76</v>
      </c>
    </row>
    <row r="114" spans="1:65" s="216" customFormat="1" ht="16.5" customHeight="1">
      <c r="A114" s="213"/>
      <c r="B114" s="214"/>
      <c r="C114" s="324" t="s">
        <v>160</v>
      </c>
      <c r="D114" s="324" t="s">
        <v>161</v>
      </c>
      <c r="E114" s="325" t="s">
        <v>162</v>
      </c>
      <c r="F114" s="326" t="s">
        <v>163</v>
      </c>
      <c r="G114" s="327" t="s">
        <v>164</v>
      </c>
      <c r="H114" s="328">
        <v>14.763</v>
      </c>
      <c r="I114" s="71"/>
      <c r="J114" s="329">
        <f>ROUND(I114*H114,2)</f>
        <v>0</v>
      </c>
      <c r="K114" s="326" t="s">
        <v>114</v>
      </c>
      <c r="L114" s="330"/>
      <c r="M114" s="331" t="s">
        <v>3</v>
      </c>
      <c r="N114" s="332" t="s">
        <v>37</v>
      </c>
      <c r="O114" s="296">
        <v>0</v>
      </c>
      <c r="P114" s="296">
        <f>O114*H114</f>
        <v>0</v>
      </c>
      <c r="Q114" s="296">
        <v>1</v>
      </c>
      <c r="R114" s="296">
        <f>Q114*H114</f>
        <v>14.763</v>
      </c>
      <c r="S114" s="296">
        <v>0</v>
      </c>
      <c r="T114" s="297">
        <f>S114*H114</f>
        <v>0</v>
      </c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R114" s="298" t="s">
        <v>160</v>
      </c>
      <c r="AT114" s="298" t="s">
        <v>161</v>
      </c>
      <c r="AU114" s="298" t="s">
        <v>76</v>
      </c>
      <c r="AY114" s="204" t="s">
        <v>108</v>
      </c>
      <c r="BE114" s="299">
        <f>IF(N114="základní",J114,0)</f>
        <v>0</v>
      </c>
      <c r="BF114" s="299">
        <f>IF(N114="snížená",J114,0)</f>
        <v>0</v>
      </c>
      <c r="BG114" s="299">
        <f>IF(N114="zákl. přenesená",J114,0)</f>
        <v>0</v>
      </c>
      <c r="BH114" s="299">
        <f>IF(N114="sníž. přenesená",J114,0)</f>
        <v>0</v>
      </c>
      <c r="BI114" s="299">
        <f>IF(N114="nulová",J114,0)</f>
        <v>0</v>
      </c>
      <c r="BJ114" s="204" t="s">
        <v>74</v>
      </c>
      <c r="BK114" s="299">
        <f>ROUND(I114*H114,2)</f>
        <v>0</v>
      </c>
      <c r="BL114" s="204" t="s">
        <v>115</v>
      </c>
      <c r="BM114" s="298" t="s">
        <v>165</v>
      </c>
    </row>
    <row r="115" spans="1:47" s="216" customFormat="1" ht="12">
      <c r="A115" s="213"/>
      <c r="B115" s="214"/>
      <c r="C115" s="213"/>
      <c r="D115" s="300" t="s">
        <v>117</v>
      </c>
      <c r="E115" s="213"/>
      <c r="F115" s="301" t="s">
        <v>163</v>
      </c>
      <c r="G115" s="213"/>
      <c r="H115" s="213"/>
      <c r="I115" s="153"/>
      <c r="J115" s="213"/>
      <c r="K115" s="213"/>
      <c r="L115" s="214"/>
      <c r="M115" s="302"/>
      <c r="N115" s="303"/>
      <c r="O115" s="304"/>
      <c r="P115" s="304"/>
      <c r="Q115" s="304"/>
      <c r="R115" s="304"/>
      <c r="S115" s="304"/>
      <c r="T115" s="305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T115" s="204" t="s">
        <v>117</v>
      </c>
      <c r="AU115" s="204" t="s">
        <v>76</v>
      </c>
    </row>
    <row r="116" spans="1:65" s="216" customFormat="1" ht="16.5" customHeight="1">
      <c r="A116" s="213"/>
      <c r="B116" s="214"/>
      <c r="C116" s="288" t="s">
        <v>166</v>
      </c>
      <c r="D116" s="288" t="s">
        <v>110</v>
      </c>
      <c r="E116" s="289" t="s">
        <v>167</v>
      </c>
      <c r="F116" s="290" t="s">
        <v>168</v>
      </c>
      <c r="G116" s="291" t="s">
        <v>141</v>
      </c>
      <c r="H116" s="292">
        <v>33.9</v>
      </c>
      <c r="I116" s="70"/>
      <c r="J116" s="293">
        <f>ROUND(I116*H116,2)</f>
        <v>0</v>
      </c>
      <c r="K116" s="290" t="s">
        <v>114</v>
      </c>
      <c r="L116" s="214"/>
      <c r="M116" s="294" t="s">
        <v>3</v>
      </c>
      <c r="N116" s="295" t="s">
        <v>37</v>
      </c>
      <c r="O116" s="296">
        <v>0.054</v>
      </c>
      <c r="P116" s="296">
        <f>O116*H116</f>
        <v>1.8306</v>
      </c>
      <c r="Q116" s="296">
        <v>0</v>
      </c>
      <c r="R116" s="296">
        <f>Q116*H116</f>
        <v>0</v>
      </c>
      <c r="S116" s="296">
        <v>0</v>
      </c>
      <c r="T116" s="297">
        <f>S116*H116</f>
        <v>0</v>
      </c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R116" s="298" t="s">
        <v>115</v>
      </c>
      <c r="AT116" s="298" t="s">
        <v>110</v>
      </c>
      <c r="AU116" s="298" t="s">
        <v>76</v>
      </c>
      <c r="AY116" s="204" t="s">
        <v>108</v>
      </c>
      <c r="BE116" s="299">
        <f>IF(N116="základní",J116,0)</f>
        <v>0</v>
      </c>
      <c r="BF116" s="299">
        <f>IF(N116="snížená",J116,0)</f>
        <v>0</v>
      </c>
      <c r="BG116" s="299">
        <f>IF(N116="zákl. přenesená",J116,0)</f>
        <v>0</v>
      </c>
      <c r="BH116" s="299">
        <f>IF(N116="sníž. přenesená",J116,0)</f>
        <v>0</v>
      </c>
      <c r="BI116" s="299">
        <f>IF(N116="nulová",J116,0)</f>
        <v>0</v>
      </c>
      <c r="BJ116" s="204" t="s">
        <v>74</v>
      </c>
      <c r="BK116" s="299">
        <f>ROUND(I116*H116,2)</f>
        <v>0</v>
      </c>
      <c r="BL116" s="204" t="s">
        <v>115</v>
      </c>
      <c r="BM116" s="298" t="s">
        <v>169</v>
      </c>
    </row>
    <row r="117" spans="1:47" s="216" customFormat="1" ht="19.5">
      <c r="A117" s="213"/>
      <c r="B117" s="214"/>
      <c r="C117" s="213"/>
      <c r="D117" s="300" t="s">
        <v>117</v>
      </c>
      <c r="E117" s="213"/>
      <c r="F117" s="301" t="s">
        <v>170</v>
      </c>
      <c r="G117" s="213"/>
      <c r="H117" s="213"/>
      <c r="I117" s="153"/>
      <c r="J117" s="213"/>
      <c r="K117" s="213"/>
      <c r="L117" s="214"/>
      <c r="M117" s="302"/>
      <c r="N117" s="303"/>
      <c r="O117" s="304"/>
      <c r="P117" s="304"/>
      <c r="Q117" s="304"/>
      <c r="R117" s="304"/>
      <c r="S117" s="304"/>
      <c r="T117" s="305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T117" s="204" t="s">
        <v>117</v>
      </c>
      <c r="AU117" s="204" t="s">
        <v>76</v>
      </c>
    </row>
    <row r="118" spans="1:47" s="216" customFormat="1" ht="12">
      <c r="A118" s="213"/>
      <c r="B118" s="214"/>
      <c r="C118" s="213"/>
      <c r="D118" s="306" t="s">
        <v>119</v>
      </c>
      <c r="E118" s="213"/>
      <c r="F118" s="307" t="s">
        <v>171</v>
      </c>
      <c r="G118" s="213"/>
      <c r="H118" s="213"/>
      <c r="I118" s="153"/>
      <c r="J118" s="213"/>
      <c r="K118" s="213"/>
      <c r="L118" s="214"/>
      <c r="M118" s="302"/>
      <c r="N118" s="303"/>
      <c r="O118" s="304"/>
      <c r="P118" s="304"/>
      <c r="Q118" s="304"/>
      <c r="R118" s="304"/>
      <c r="S118" s="304"/>
      <c r="T118" s="305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T118" s="204" t="s">
        <v>119</v>
      </c>
      <c r="AU118" s="204" t="s">
        <v>76</v>
      </c>
    </row>
    <row r="119" spans="1:65" s="216" customFormat="1" ht="16.5" customHeight="1">
      <c r="A119" s="213"/>
      <c r="B119" s="214"/>
      <c r="C119" s="288" t="s">
        <v>172</v>
      </c>
      <c r="D119" s="288" t="s">
        <v>110</v>
      </c>
      <c r="E119" s="289" t="s">
        <v>173</v>
      </c>
      <c r="F119" s="290" t="s">
        <v>174</v>
      </c>
      <c r="G119" s="291" t="s">
        <v>141</v>
      </c>
      <c r="H119" s="292">
        <v>28.928</v>
      </c>
      <c r="I119" s="70"/>
      <c r="J119" s="293">
        <f>ROUND(I119*H119,2)</f>
        <v>0</v>
      </c>
      <c r="K119" s="290" t="s">
        <v>114</v>
      </c>
      <c r="L119" s="214"/>
      <c r="M119" s="294" t="s">
        <v>3</v>
      </c>
      <c r="N119" s="295" t="s">
        <v>37</v>
      </c>
      <c r="O119" s="296">
        <v>0.009</v>
      </c>
      <c r="P119" s="296">
        <f>O119*H119</f>
        <v>0.260352</v>
      </c>
      <c r="Q119" s="296">
        <v>0</v>
      </c>
      <c r="R119" s="296">
        <f>Q119*H119</f>
        <v>0</v>
      </c>
      <c r="S119" s="296">
        <v>0</v>
      </c>
      <c r="T119" s="297">
        <f>S119*H119</f>
        <v>0</v>
      </c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R119" s="298" t="s">
        <v>115</v>
      </c>
      <c r="AT119" s="298" t="s">
        <v>110</v>
      </c>
      <c r="AU119" s="298" t="s">
        <v>76</v>
      </c>
      <c r="AY119" s="204" t="s">
        <v>108</v>
      </c>
      <c r="BE119" s="299">
        <f>IF(N119="základní",J119,0)</f>
        <v>0</v>
      </c>
      <c r="BF119" s="299">
        <f>IF(N119="snížená",J119,0)</f>
        <v>0</v>
      </c>
      <c r="BG119" s="299">
        <f>IF(N119="zákl. přenesená",J119,0)</f>
        <v>0</v>
      </c>
      <c r="BH119" s="299">
        <f>IF(N119="sníž. přenesená",J119,0)</f>
        <v>0</v>
      </c>
      <c r="BI119" s="299">
        <f>IF(N119="nulová",J119,0)</f>
        <v>0</v>
      </c>
      <c r="BJ119" s="204" t="s">
        <v>74</v>
      </c>
      <c r="BK119" s="299">
        <f>ROUND(I119*H119,2)</f>
        <v>0</v>
      </c>
      <c r="BL119" s="204" t="s">
        <v>115</v>
      </c>
      <c r="BM119" s="298" t="s">
        <v>175</v>
      </c>
    </row>
    <row r="120" spans="1:47" s="216" customFormat="1" ht="12">
      <c r="A120" s="213"/>
      <c r="B120" s="214"/>
      <c r="C120" s="213"/>
      <c r="D120" s="300" t="s">
        <v>117</v>
      </c>
      <c r="E120" s="213"/>
      <c r="F120" s="301" t="s">
        <v>176</v>
      </c>
      <c r="G120" s="213"/>
      <c r="H120" s="213"/>
      <c r="I120" s="153"/>
      <c r="J120" s="213"/>
      <c r="K120" s="213"/>
      <c r="L120" s="214"/>
      <c r="M120" s="302"/>
      <c r="N120" s="303"/>
      <c r="O120" s="304"/>
      <c r="P120" s="304"/>
      <c r="Q120" s="304"/>
      <c r="R120" s="304"/>
      <c r="S120" s="304"/>
      <c r="T120" s="305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T120" s="204" t="s">
        <v>117</v>
      </c>
      <c r="AU120" s="204" t="s">
        <v>76</v>
      </c>
    </row>
    <row r="121" spans="1:47" s="216" customFormat="1" ht="12">
      <c r="A121" s="213"/>
      <c r="B121" s="214"/>
      <c r="C121" s="213"/>
      <c r="D121" s="306" t="s">
        <v>119</v>
      </c>
      <c r="E121" s="213"/>
      <c r="F121" s="307" t="s">
        <v>177</v>
      </c>
      <c r="G121" s="213"/>
      <c r="H121" s="213"/>
      <c r="I121" s="153"/>
      <c r="J121" s="213"/>
      <c r="K121" s="213"/>
      <c r="L121" s="214"/>
      <c r="M121" s="302"/>
      <c r="N121" s="303"/>
      <c r="O121" s="304"/>
      <c r="P121" s="304"/>
      <c r="Q121" s="304"/>
      <c r="R121" s="304"/>
      <c r="S121" s="304"/>
      <c r="T121" s="305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T121" s="204" t="s">
        <v>119</v>
      </c>
      <c r="AU121" s="204" t="s">
        <v>76</v>
      </c>
    </row>
    <row r="122" spans="1:65" s="216" customFormat="1" ht="16.5" customHeight="1">
      <c r="A122" s="213"/>
      <c r="B122" s="214"/>
      <c r="C122" s="288" t="s">
        <v>178</v>
      </c>
      <c r="D122" s="288" t="s">
        <v>110</v>
      </c>
      <c r="E122" s="289" t="s">
        <v>179</v>
      </c>
      <c r="F122" s="290" t="s">
        <v>180</v>
      </c>
      <c r="G122" s="291" t="s">
        <v>164</v>
      </c>
      <c r="H122" s="292">
        <v>52.07</v>
      </c>
      <c r="I122" s="70"/>
      <c r="J122" s="293">
        <f>ROUND(I122*H122,2)</f>
        <v>0</v>
      </c>
      <c r="K122" s="290" t="s">
        <v>114</v>
      </c>
      <c r="L122" s="214"/>
      <c r="M122" s="294" t="s">
        <v>3</v>
      </c>
      <c r="N122" s="295" t="s">
        <v>37</v>
      </c>
      <c r="O122" s="296">
        <v>0</v>
      </c>
      <c r="P122" s="296">
        <f>O122*H122</f>
        <v>0</v>
      </c>
      <c r="Q122" s="296">
        <v>0</v>
      </c>
      <c r="R122" s="296">
        <f>Q122*H122</f>
        <v>0</v>
      </c>
      <c r="S122" s="296">
        <v>0</v>
      </c>
      <c r="T122" s="297">
        <f>S122*H122</f>
        <v>0</v>
      </c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R122" s="298" t="s">
        <v>115</v>
      </c>
      <c r="AT122" s="298" t="s">
        <v>110</v>
      </c>
      <c r="AU122" s="298" t="s">
        <v>76</v>
      </c>
      <c r="AY122" s="204" t="s">
        <v>108</v>
      </c>
      <c r="BE122" s="299">
        <f>IF(N122="základní",J122,0)</f>
        <v>0</v>
      </c>
      <c r="BF122" s="299">
        <f>IF(N122="snížená",J122,0)</f>
        <v>0</v>
      </c>
      <c r="BG122" s="299">
        <f>IF(N122="zákl. přenesená",J122,0)</f>
        <v>0</v>
      </c>
      <c r="BH122" s="299">
        <f>IF(N122="sníž. přenesená",J122,0)</f>
        <v>0</v>
      </c>
      <c r="BI122" s="299">
        <f>IF(N122="nulová",J122,0)</f>
        <v>0</v>
      </c>
      <c r="BJ122" s="204" t="s">
        <v>74</v>
      </c>
      <c r="BK122" s="299">
        <f>ROUND(I122*H122,2)</f>
        <v>0</v>
      </c>
      <c r="BL122" s="204" t="s">
        <v>115</v>
      </c>
      <c r="BM122" s="298" t="s">
        <v>181</v>
      </c>
    </row>
    <row r="123" spans="1:47" s="216" customFormat="1" ht="19.5">
      <c r="A123" s="213"/>
      <c r="B123" s="214"/>
      <c r="C123" s="213"/>
      <c r="D123" s="300" t="s">
        <v>117</v>
      </c>
      <c r="E123" s="213"/>
      <c r="F123" s="301" t="s">
        <v>182</v>
      </c>
      <c r="G123" s="213"/>
      <c r="H123" s="213"/>
      <c r="I123" s="153"/>
      <c r="J123" s="213"/>
      <c r="K123" s="213"/>
      <c r="L123" s="214"/>
      <c r="M123" s="302"/>
      <c r="N123" s="303"/>
      <c r="O123" s="304"/>
      <c r="P123" s="304"/>
      <c r="Q123" s="304"/>
      <c r="R123" s="304"/>
      <c r="S123" s="304"/>
      <c r="T123" s="305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T123" s="204" t="s">
        <v>117</v>
      </c>
      <c r="AU123" s="204" t="s">
        <v>76</v>
      </c>
    </row>
    <row r="124" spans="1:47" s="216" customFormat="1" ht="12">
      <c r="A124" s="213"/>
      <c r="B124" s="214"/>
      <c r="C124" s="213"/>
      <c r="D124" s="306" t="s">
        <v>119</v>
      </c>
      <c r="E124" s="213"/>
      <c r="F124" s="307" t="s">
        <v>183</v>
      </c>
      <c r="G124" s="213"/>
      <c r="H124" s="213"/>
      <c r="I124" s="153"/>
      <c r="J124" s="213"/>
      <c r="K124" s="213"/>
      <c r="L124" s="214"/>
      <c r="M124" s="302"/>
      <c r="N124" s="303"/>
      <c r="O124" s="304"/>
      <c r="P124" s="304"/>
      <c r="Q124" s="304"/>
      <c r="R124" s="304"/>
      <c r="S124" s="304"/>
      <c r="T124" s="305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T124" s="204" t="s">
        <v>119</v>
      </c>
      <c r="AU124" s="204" t="s">
        <v>76</v>
      </c>
    </row>
    <row r="125" spans="2:51" s="308" customFormat="1" ht="12">
      <c r="B125" s="309"/>
      <c r="D125" s="300" t="s">
        <v>145</v>
      </c>
      <c r="E125" s="310" t="s">
        <v>3</v>
      </c>
      <c r="F125" s="311" t="s">
        <v>184</v>
      </c>
      <c r="H125" s="312">
        <v>52.07</v>
      </c>
      <c r="I125" s="154"/>
      <c r="L125" s="309"/>
      <c r="M125" s="313"/>
      <c r="N125" s="314"/>
      <c r="O125" s="314"/>
      <c r="P125" s="314"/>
      <c r="Q125" s="314"/>
      <c r="R125" s="314"/>
      <c r="S125" s="314"/>
      <c r="T125" s="315"/>
      <c r="AT125" s="310" t="s">
        <v>145</v>
      </c>
      <c r="AU125" s="310" t="s">
        <v>76</v>
      </c>
      <c r="AV125" s="308" t="s">
        <v>76</v>
      </c>
      <c r="AW125" s="308" t="s">
        <v>28</v>
      </c>
      <c r="AX125" s="308" t="s">
        <v>66</v>
      </c>
      <c r="AY125" s="310" t="s">
        <v>108</v>
      </c>
    </row>
    <row r="126" spans="2:51" s="316" customFormat="1" ht="12">
      <c r="B126" s="317"/>
      <c r="D126" s="300" t="s">
        <v>145</v>
      </c>
      <c r="E126" s="318" t="s">
        <v>3</v>
      </c>
      <c r="F126" s="319" t="s">
        <v>147</v>
      </c>
      <c r="H126" s="320">
        <v>52.07</v>
      </c>
      <c r="I126" s="155"/>
      <c r="L126" s="317"/>
      <c r="M126" s="321"/>
      <c r="N126" s="322"/>
      <c r="O126" s="322"/>
      <c r="P126" s="322"/>
      <c r="Q126" s="322"/>
      <c r="R126" s="322"/>
      <c r="S126" s="322"/>
      <c r="T126" s="323"/>
      <c r="AT126" s="318" t="s">
        <v>145</v>
      </c>
      <c r="AU126" s="318" t="s">
        <v>76</v>
      </c>
      <c r="AV126" s="316" t="s">
        <v>115</v>
      </c>
      <c r="AW126" s="316" t="s">
        <v>28</v>
      </c>
      <c r="AX126" s="316" t="s">
        <v>74</v>
      </c>
      <c r="AY126" s="318" t="s">
        <v>108</v>
      </c>
    </row>
    <row r="127" spans="1:65" s="216" customFormat="1" ht="16.5" customHeight="1">
      <c r="A127" s="213"/>
      <c r="B127" s="214"/>
      <c r="C127" s="288" t="s">
        <v>185</v>
      </c>
      <c r="D127" s="288" t="s">
        <v>110</v>
      </c>
      <c r="E127" s="289" t="s">
        <v>186</v>
      </c>
      <c r="F127" s="290" t="s">
        <v>187</v>
      </c>
      <c r="G127" s="291" t="s">
        <v>113</v>
      </c>
      <c r="H127" s="292">
        <v>1783.9</v>
      </c>
      <c r="I127" s="70"/>
      <c r="J127" s="293">
        <f>ROUND(I127*H127,2)</f>
        <v>0</v>
      </c>
      <c r="K127" s="290" t="s">
        <v>114</v>
      </c>
      <c r="L127" s="214"/>
      <c r="M127" s="294" t="s">
        <v>3</v>
      </c>
      <c r="N127" s="295" t="s">
        <v>37</v>
      </c>
      <c r="O127" s="296">
        <v>0.029</v>
      </c>
      <c r="P127" s="296">
        <f>O127*H127</f>
        <v>51.73310000000001</v>
      </c>
      <c r="Q127" s="296">
        <v>0</v>
      </c>
      <c r="R127" s="296">
        <f>Q127*H127</f>
        <v>0</v>
      </c>
      <c r="S127" s="296">
        <v>0</v>
      </c>
      <c r="T127" s="297">
        <f>S127*H127</f>
        <v>0</v>
      </c>
      <c r="U127" s="213"/>
      <c r="V127" s="213"/>
      <c r="W127" s="213"/>
      <c r="X127" s="213"/>
      <c r="Y127" s="213"/>
      <c r="Z127" s="213"/>
      <c r="AA127" s="213"/>
      <c r="AB127" s="213"/>
      <c r="AC127" s="213"/>
      <c r="AD127" s="213"/>
      <c r="AE127" s="213"/>
      <c r="AR127" s="298" t="s">
        <v>115</v>
      </c>
      <c r="AT127" s="298" t="s">
        <v>110</v>
      </c>
      <c r="AU127" s="298" t="s">
        <v>76</v>
      </c>
      <c r="AY127" s="204" t="s">
        <v>108</v>
      </c>
      <c r="BE127" s="299">
        <f>IF(N127="základní",J127,0)</f>
        <v>0</v>
      </c>
      <c r="BF127" s="299">
        <f>IF(N127="snížená",J127,0)</f>
        <v>0</v>
      </c>
      <c r="BG127" s="299">
        <f>IF(N127="zákl. přenesená",J127,0)</f>
        <v>0</v>
      </c>
      <c r="BH127" s="299">
        <f>IF(N127="sníž. přenesená",J127,0)</f>
        <v>0</v>
      </c>
      <c r="BI127" s="299">
        <f>IF(N127="nulová",J127,0)</f>
        <v>0</v>
      </c>
      <c r="BJ127" s="204" t="s">
        <v>74</v>
      </c>
      <c r="BK127" s="299">
        <f>ROUND(I127*H127,2)</f>
        <v>0</v>
      </c>
      <c r="BL127" s="204" t="s">
        <v>115</v>
      </c>
      <c r="BM127" s="298" t="s">
        <v>188</v>
      </c>
    </row>
    <row r="128" spans="1:47" s="216" customFormat="1" ht="12">
      <c r="A128" s="213"/>
      <c r="B128" s="214"/>
      <c r="C128" s="213"/>
      <c r="D128" s="300" t="s">
        <v>117</v>
      </c>
      <c r="E128" s="213"/>
      <c r="F128" s="301" t="s">
        <v>189</v>
      </c>
      <c r="G128" s="213"/>
      <c r="H128" s="213"/>
      <c r="I128" s="153"/>
      <c r="J128" s="213"/>
      <c r="K128" s="213"/>
      <c r="L128" s="214"/>
      <c r="M128" s="302"/>
      <c r="N128" s="303"/>
      <c r="O128" s="304"/>
      <c r="P128" s="304"/>
      <c r="Q128" s="304"/>
      <c r="R128" s="304"/>
      <c r="S128" s="304"/>
      <c r="T128" s="305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213"/>
      <c r="AE128" s="213"/>
      <c r="AT128" s="204" t="s">
        <v>117</v>
      </c>
      <c r="AU128" s="204" t="s">
        <v>76</v>
      </c>
    </row>
    <row r="129" spans="1:47" s="216" customFormat="1" ht="12">
      <c r="A129" s="213"/>
      <c r="B129" s="214"/>
      <c r="C129" s="213"/>
      <c r="D129" s="306" t="s">
        <v>119</v>
      </c>
      <c r="E129" s="213"/>
      <c r="F129" s="307" t="s">
        <v>190</v>
      </c>
      <c r="G129" s="213"/>
      <c r="H129" s="213"/>
      <c r="I129" s="153"/>
      <c r="J129" s="213"/>
      <c r="K129" s="213"/>
      <c r="L129" s="214"/>
      <c r="M129" s="302"/>
      <c r="N129" s="303"/>
      <c r="O129" s="304"/>
      <c r="P129" s="304"/>
      <c r="Q129" s="304"/>
      <c r="R129" s="304"/>
      <c r="S129" s="304"/>
      <c r="T129" s="305"/>
      <c r="U129" s="213"/>
      <c r="V129" s="213"/>
      <c r="W129" s="213"/>
      <c r="X129" s="213"/>
      <c r="Y129" s="213"/>
      <c r="Z129" s="213"/>
      <c r="AA129" s="213"/>
      <c r="AB129" s="213"/>
      <c r="AC129" s="213"/>
      <c r="AD129" s="213"/>
      <c r="AE129" s="213"/>
      <c r="AT129" s="204" t="s">
        <v>119</v>
      </c>
      <c r="AU129" s="204" t="s">
        <v>76</v>
      </c>
    </row>
    <row r="130" spans="2:63" s="275" customFormat="1" ht="22.9" customHeight="1">
      <c r="B130" s="276"/>
      <c r="D130" s="277" t="s">
        <v>65</v>
      </c>
      <c r="E130" s="286" t="s">
        <v>191</v>
      </c>
      <c r="F130" s="286" t="s">
        <v>192</v>
      </c>
      <c r="I130" s="156"/>
      <c r="J130" s="287">
        <f>BK130</f>
        <v>0</v>
      </c>
      <c r="L130" s="276"/>
      <c r="M130" s="280"/>
      <c r="N130" s="281"/>
      <c r="O130" s="281"/>
      <c r="P130" s="282">
        <f>P131+SUM(P132:P172)</f>
        <v>781.6180199999999</v>
      </c>
      <c r="Q130" s="281"/>
      <c r="R130" s="282">
        <f>R131+SUM(R132:R172)</f>
        <v>104.043427</v>
      </c>
      <c r="S130" s="281"/>
      <c r="T130" s="283">
        <f>T131+SUM(T132:T172)</f>
        <v>0</v>
      </c>
      <c r="AR130" s="277" t="s">
        <v>74</v>
      </c>
      <c r="AT130" s="284" t="s">
        <v>65</v>
      </c>
      <c r="AU130" s="284" t="s">
        <v>74</v>
      </c>
      <c r="AY130" s="277" t="s">
        <v>108</v>
      </c>
      <c r="BK130" s="285">
        <f>BK131+SUM(BK132:BK172)</f>
        <v>0</v>
      </c>
    </row>
    <row r="131" spans="1:65" s="216" customFormat="1" ht="16.5" customHeight="1">
      <c r="A131" s="213"/>
      <c r="B131" s="214"/>
      <c r="C131" s="288" t="s">
        <v>193</v>
      </c>
      <c r="D131" s="288" t="s">
        <v>110</v>
      </c>
      <c r="E131" s="289" t="s">
        <v>194</v>
      </c>
      <c r="F131" s="290" t="s">
        <v>195</v>
      </c>
      <c r="G131" s="291" t="s">
        <v>113</v>
      </c>
      <c r="H131" s="292">
        <v>761.5</v>
      </c>
      <c r="I131" s="70"/>
      <c r="J131" s="293">
        <f>ROUND(I131*H131,2)</f>
        <v>0</v>
      </c>
      <c r="K131" s="290" t="s">
        <v>114</v>
      </c>
      <c r="L131" s="214"/>
      <c r="M131" s="294" t="s">
        <v>3</v>
      </c>
      <c r="N131" s="295" t="s">
        <v>37</v>
      </c>
      <c r="O131" s="296">
        <v>0.019</v>
      </c>
      <c r="P131" s="296">
        <f>O131*H131</f>
        <v>14.468499999999999</v>
      </c>
      <c r="Q131" s="296">
        <v>0</v>
      </c>
      <c r="R131" s="296">
        <f>Q131*H131</f>
        <v>0</v>
      </c>
      <c r="S131" s="296">
        <v>0</v>
      </c>
      <c r="T131" s="297">
        <f>S131*H131</f>
        <v>0</v>
      </c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R131" s="298" t="s">
        <v>115</v>
      </c>
      <c r="AT131" s="298" t="s">
        <v>110</v>
      </c>
      <c r="AU131" s="298" t="s">
        <v>76</v>
      </c>
      <c r="AY131" s="204" t="s">
        <v>108</v>
      </c>
      <c r="BE131" s="299">
        <f>IF(N131="základní",J131,0)</f>
        <v>0</v>
      </c>
      <c r="BF131" s="299">
        <f>IF(N131="snížená",J131,0)</f>
        <v>0</v>
      </c>
      <c r="BG131" s="299">
        <f>IF(N131="zákl. přenesená",J131,0)</f>
        <v>0</v>
      </c>
      <c r="BH131" s="299">
        <f>IF(N131="sníž. přenesená",J131,0)</f>
        <v>0</v>
      </c>
      <c r="BI131" s="299">
        <f>IF(N131="nulová",J131,0)</f>
        <v>0</v>
      </c>
      <c r="BJ131" s="204" t="s">
        <v>74</v>
      </c>
      <c r="BK131" s="299">
        <f>ROUND(I131*H131,2)</f>
        <v>0</v>
      </c>
      <c r="BL131" s="204" t="s">
        <v>115</v>
      </c>
      <c r="BM131" s="298" t="s">
        <v>196</v>
      </c>
    </row>
    <row r="132" spans="1:47" s="216" customFormat="1" ht="12">
      <c r="A132" s="213"/>
      <c r="B132" s="214"/>
      <c r="C132" s="213"/>
      <c r="D132" s="300" t="s">
        <v>117</v>
      </c>
      <c r="E132" s="213"/>
      <c r="F132" s="301" t="s">
        <v>197</v>
      </c>
      <c r="G132" s="213"/>
      <c r="H132" s="213"/>
      <c r="I132" s="153"/>
      <c r="J132" s="213"/>
      <c r="K132" s="213"/>
      <c r="L132" s="214"/>
      <c r="M132" s="302"/>
      <c r="N132" s="303"/>
      <c r="O132" s="304"/>
      <c r="P132" s="304"/>
      <c r="Q132" s="304"/>
      <c r="R132" s="304"/>
      <c r="S132" s="304"/>
      <c r="T132" s="305"/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T132" s="204" t="s">
        <v>117</v>
      </c>
      <c r="AU132" s="204" t="s">
        <v>76</v>
      </c>
    </row>
    <row r="133" spans="1:47" s="216" customFormat="1" ht="12">
      <c r="A133" s="213"/>
      <c r="B133" s="214"/>
      <c r="C133" s="213"/>
      <c r="D133" s="306" t="s">
        <v>119</v>
      </c>
      <c r="E133" s="213"/>
      <c r="F133" s="307" t="s">
        <v>198</v>
      </c>
      <c r="G133" s="213"/>
      <c r="H133" s="213"/>
      <c r="I133" s="153"/>
      <c r="J133" s="213"/>
      <c r="K133" s="213"/>
      <c r="L133" s="214"/>
      <c r="M133" s="302"/>
      <c r="N133" s="303"/>
      <c r="O133" s="304"/>
      <c r="P133" s="304"/>
      <c r="Q133" s="304"/>
      <c r="R133" s="304"/>
      <c r="S133" s="304"/>
      <c r="T133" s="305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T133" s="204" t="s">
        <v>119</v>
      </c>
      <c r="AU133" s="204" t="s">
        <v>76</v>
      </c>
    </row>
    <row r="134" spans="1:65" s="216" customFormat="1" ht="24.2" customHeight="1">
      <c r="A134" s="213"/>
      <c r="B134" s="214"/>
      <c r="C134" s="288" t="s">
        <v>199</v>
      </c>
      <c r="D134" s="288" t="s">
        <v>110</v>
      </c>
      <c r="E134" s="289" t="s">
        <v>200</v>
      </c>
      <c r="F134" s="290" t="s">
        <v>201</v>
      </c>
      <c r="G134" s="291" t="s">
        <v>113</v>
      </c>
      <c r="H134" s="292">
        <v>761.5</v>
      </c>
      <c r="I134" s="70"/>
      <c r="J134" s="293">
        <f>ROUND(I134*H134,2)</f>
        <v>0</v>
      </c>
      <c r="K134" s="290" t="s">
        <v>202</v>
      </c>
      <c r="L134" s="214"/>
      <c r="M134" s="294" t="s">
        <v>3</v>
      </c>
      <c r="N134" s="295" t="s">
        <v>37</v>
      </c>
      <c r="O134" s="296">
        <v>0</v>
      </c>
      <c r="P134" s="296">
        <f>O134*H134</f>
        <v>0</v>
      </c>
      <c r="Q134" s="296">
        <v>0</v>
      </c>
      <c r="R134" s="296">
        <f>Q134*H134</f>
        <v>0</v>
      </c>
      <c r="S134" s="296">
        <v>0</v>
      </c>
      <c r="T134" s="297">
        <f>S134*H134</f>
        <v>0</v>
      </c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R134" s="298" t="s">
        <v>115</v>
      </c>
      <c r="AT134" s="298" t="s">
        <v>110</v>
      </c>
      <c r="AU134" s="298" t="s">
        <v>76</v>
      </c>
      <c r="AY134" s="204" t="s">
        <v>108</v>
      </c>
      <c r="BE134" s="299">
        <f>IF(N134="základní",J134,0)</f>
        <v>0</v>
      </c>
      <c r="BF134" s="299">
        <f>IF(N134="snížená",J134,0)</f>
        <v>0</v>
      </c>
      <c r="BG134" s="299">
        <f>IF(N134="zákl. přenesená",J134,0)</f>
        <v>0</v>
      </c>
      <c r="BH134" s="299">
        <f>IF(N134="sníž. přenesená",J134,0)</f>
        <v>0</v>
      </c>
      <c r="BI134" s="299">
        <f>IF(N134="nulová",J134,0)</f>
        <v>0</v>
      </c>
      <c r="BJ134" s="204" t="s">
        <v>74</v>
      </c>
      <c r="BK134" s="299">
        <f>ROUND(I134*H134,2)</f>
        <v>0</v>
      </c>
      <c r="BL134" s="204" t="s">
        <v>115</v>
      </c>
      <c r="BM134" s="298" t="s">
        <v>203</v>
      </c>
    </row>
    <row r="135" spans="1:47" s="216" customFormat="1" ht="19.5">
      <c r="A135" s="213"/>
      <c r="B135" s="214"/>
      <c r="C135" s="213"/>
      <c r="D135" s="300" t="s">
        <v>117</v>
      </c>
      <c r="E135" s="213"/>
      <c r="F135" s="301" t="s">
        <v>201</v>
      </c>
      <c r="G135" s="213"/>
      <c r="H135" s="213"/>
      <c r="I135" s="153"/>
      <c r="J135" s="213"/>
      <c r="K135" s="213"/>
      <c r="L135" s="214"/>
      <c r="M135" s="302"/>
      <c r="N135" s="303"/>
      <c r="O135" s="304"/>
      <c r="P135" s="304"/>
      <c r="Q135" s="304"/>
      <c r="R135" s="304"/>
      <c r="S135" s="304"/>
      <c r="T135" s="305"/>
      <c r="U135" s="213"/>
      <c r="V135" s="213"/>
      <c r="W135" s="213"/>
      <c r="X135" s="213"/>
      <c r="Y135" s="213"/>
      <c r="Z135" s="213"/>
      <c r="AA135" s="213"/>
      <c r="AB135" s="213"/>
      <c r="AC135" s="213"/>
      <c r="AD135" s="213"/>
      <c r="AE135" s="213"/>
      <c r="AT135" s="204" t="s">
        <v>117</v>
      </c>
      <c r="AU135" s="204" t="s">
        <v>76</v>
      </c>
    </row>
    <row r="136" spans="1:65" s="216" customFormat="1" ht="21.75" customHeight="1">
      <c r="A136" s="213"/>
      <c r="B136" s="214"/>
      <c r="C136" s="288" t="s">
        <v>9</v>
      </c>
      <c r="D136" s="288" t="s">
        <v>110</v>
      </c>
      <c r="E136" s="289" t="s">
        <v>204</v>
      </c>
      <c r="F136" s="290" t="s">
        <v>205</v>
      </c>
      <c r="G136" s="291" t="s">
        <v>113</v>
      </c>
      <c r="H136" s="292">
        <v>761.5</v>
      </c>
      <c r="I136" s="70"/>
      <c r="J136" s="293">
        <f>ROUND(I136*H136,2)</f>
        <v>0</v>
      </c>
      <c r="K136" s="290" t="s">
        <v>114</v>
      </c>
      <c r="L136" s="214"/>
      <c r="M136" s="294" t="s">
        <v>3</v>
      </c>
      <c r="N136" s="295" t="s">
        <v>37</v>
      </c>
      <c r="O136" s="296">
        <v>0.012</v>
      </c>
      <c r="P136" s="296">
        <f>O136*H136</f>
        <v>9.138</v>
      </c>
      <c r="Q136" s="296">
        <v>0</v>
      </c>
      <c r="R136" s="296">
        <f>Q136*H136</f>
        <v>0</v>
      </c>
      <c r="S136" s="296">
        <v>0</v>
      </c>
      <c r="T136" s="297">
        <f>S136*H136</f>
        <v>0</v>
      </c>
      <c r="U136" s="213"/>
      <c r="V136" s="213"/>
      <c r="W136" s="213"/>
      <c r="X136" s="213"/>
      <c r="Y136" s="213"/>
      <c r="Z136" s="213"/>
      <c r="AA136" s="213"/>
      <c r="AB136" s="213"/>
      <c r="AC136" s="213"/>
      <c r="AD136" s="213"/>
      <c r="AE136" s="213"/>
      <c r="AR136" s="298" t="s">
        <v>115</v>
      </c>
      <c r="AT136" s="298" t="s">
        <v>110</v>
      </c>
      <c r="AU136" s="298" t="s">
        <v>76</v>
      </c>
      <c r="AY136" s="204" t="s">
        <v>108</v>
      </c>
      <c r="BE136" s="299">
        <f>IF(N136="základní",J136,0)</f>
        <v>0</v>
      </c>
      <c r="BF136" s="299">
        <f>IF(N136="snížená",J136,0)</f>
        <v>0</v>
      </c>
      <c r="BG136" s="299">
        <f>IF(N136="zákl. přenesená",J136,0)</f>
        <v>0</v>
      </c>
      <c r="BH136" s="299">
        <f>IF(N136="sníž. přenesená",J136,0)</f>
        <v>0</v>
      </c>
      <c r="BI136" s="299">
        <f>IF(N136="nulová",J136,0)</f>
        <v>0</v>
      </c>
      <c r="BJ136" s="204" t="s">
        <v>74</v>
      </c>
      <c r="BK136" s="299">
        <f>ROUND(I136*H136,2)</f>
        <v>0</v>
      </c>
      <c r="BL136" s="204" t="s">
        <v>115</v>
      </c>
      <c r="BM136" s="298" t="s">
        <v>206</v>
      </c>
    </row>
    <row r="137" spans="1:47" s="216" customFormat="1" ht="12">
      <c r="A137" s="213"/>
      <c r="B137" s="214"/>
      <c r="C137" s="213"/>
      <c r="D137" s="300" t="s">
        <v>117</v>
      </c>
      <c r="E137" s="213"/>
      <c r="F137" s="301" t="s">
        <v>207</v>
      </c>
      <c r="G137" s="213"/>
      <c r="H137" s="213"/>
      <c r="I137" s="153"/>
      <c r="J137" s="213"/>
      <c r="K137" s="213"/>
      <c r="L137" s="214"/>
      <c r="M137" s="302"/>
      <c r="N137" s="303"/>
      <c r="O137" s="304"/>
      <c r="P137" s="304"/>
      <c r="Q137" s="304"/>
      <c r="R137" s="304"/>
      <c r="S137" s="304"/>
      <c r="T137" s="305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T137" s="204" t="s">
        <v>117</v>
      </c>
      <c r="AU137" s="204" t="s">
        <v>76</v>
      </c>
    </row>
    <row r="138" spans="1:47" s="216" customFormat="1" ht="12">
      <c r="A138" s="213"/>
      <c r="B138" s="214"/>
      <c r="C138" s="213"/>
      <c r="D138" s="306" t="s">
        <v>119</v>
      </c>
      <c r="E138" s="213"/>
      <c r="F138" s="307" t="s">
        <v>208</v>
      </c>
      <c r="G138" s="213"/>
      <c r="H138" s="213"/>
      <c r="I138" s="153"/>
      <c r="J138" s="213"/>
      <c r="K138" s="213"/>
      <c r="L138" s="214"/>
      <c r="M138" s="302"/>
      <c r="N138" s="303"/>
      <c r="O138" s="304"/>
      <c r="P138" s="304"/>
      <c r="Q138" s="304"/>
      <c r="R138" s="304"/>
      <c r="S138" s="304"/>
      <c r="T138" s="305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T138" s="204" t="s">
        <v>119</v>
      </c>
      <c r="AU138" s="204" t="s">
        <v>76</v>
      </c>
    </row>
    <row r="139" spans="1:65" s="216" customFormat="1" ht="16.5" customHeight="1">
      <c r="A139" s="213"/>
      <c r="B139" s="214"/>
      <c r="C139" s="324" t="s">
        <v>209</v>
      </c>
      <c r="D139" s="324" t="s">
        <v>161</v>
      </c>
      <c r="E139" s="325" t="s">
        <v>210</v>
      </c>
      <c r="F139" s="326" t="s">
        <v>211</v>
      </c>
      <c r="G139" s="327" t="s">
        <v>164</v>
      </c>
      <c r="H139" s="328">
        <v>68.535</v>
      </c>
      <c r="I139" s="71"/>
      <c r="J139" s="329">
        <f>ROUND(I139*H139,2)</f>
        <v>0</v>
      </c>
      <c r="K139" s="326" t="s">
        <v>114</v>
      </c>
      <c r="L139" s="330"/>
      <c r="M139" s="331" t="s">
        <v>3</v>
      </c>
      <c r="N139" s="332" t="s">
        <v>37</v>
      </c>
      <c r="O139" s="296">
        <v>0</v>
      </c>
      <c r="P139" s="296">
        <f>O139*H139</f>
        <v>0</v>
      </c>
      <c r="Q139" s="296">
        <v>1</v>
      </c>
      <c r="R139" s="296">
        <f>Q139*H139</f>
        <v>68.535</v>
      </c>
      <c r="S139" s="296">
        <v>0</v>
      </c>
      <c r="T139" s="297">
        <f>S139*H139</f>
        <v>0</v>
      </c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R139" s="298" t="s">
        <v>160</v>
      </c>
      <c r="AT139" s="298" t="s">
        <v>161</v>
      </c>
      <c r="AU139" s="298" t="s">
        <v>76</v>
      </c>
      <c r="AY139" s="204" t="s">
        <v>108</v>
      </c>
      <c r="BE139" s="299">
        <f>IF(N139="základní",J139,0)</f>
        <v>0</v>
      </c>
      <c r="BF139" s="299">
        <f>IF(N139="snížená",J139,0)</f>
        <v>0</v>
      </c>
      <c r="BG139" s="299">
        <f>IF(N139="zákl. přenesená",J139,0)</f>
        <v>0</v>
      </c>
      <c r="BH139" s="299">
        <f>IF(N139="sníž. přenesená",J139,0)</f>
        <v>0</v>
      </c>
      <c r="BI139" s="299">
        <f>IF(N139="nulová",J139,0)</f>
        <v>0</v>
      </c>
      <c r="BJ139" s="204" t="s">
        <v>74</v>
      </c>
      <c r="BK139" s="299">
        <f>ROUND(I139*H139,2)</f>
        <v>0</v>
      </c>
      <c r="BL139" s="204" t="s">
        <v>115</v>
      </c>
      <c r="BM139" s="298" t="s">
        <v>212</v>
      </c>
    </row>
    <row r="140" spans="1:47" s="216" customFormat="1" ht="12">
      <c r="A140" s="213"/>
      <c r="B140" s="214"/>
      <c r="C140" s="213"/>
      <c r="D140" s="300" t="s">
        <v>117</v>
      </c>
      <c r="E140" s="213"/>
      <c r="F140" s="301" t="s">
        <v>211</v>
      </c>
      <c r="G140" s="213"/>
      <c r="H140" s="213"/>
      <c r="I140" s="153"/>
      <c r="J140" s="213"/>
      <c r="K140" s="213"/>
      <c r="L140" s="214"/>
      <c r="M140" s="302"/>
      <c r="N140" s="303"/>
      <c r="O140" s="304"/>
      <c r="P140" s="304"/>
      <c r="Q140" s="304"/>
      <c r="R140" s="304"/>
      <c r="S140" s="304"/>
      <c r="T140" s="305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T140" s="204" t="s">
        <v>117</v>
      </c>
      <c r="AU140" s="204" t="s">
        <v>76</v>
      </c>
    </row>
    <row r="141" spans="1:65" s="216" customFormat="1" ht="16.5" customHeight="1">
      <c r="A141" s="213"/>
      <c r="B141" s="214"/>
      <c r="C141" s="288" t="s">
        <v>213</v>
      </c>
      <c r="D141" s="288" t="s">
        <v>110</v>
      </c>
      <c r="E141" s="289" t="s">
        <v>214</v>
      </c>
      <c r="F141" s="290" t="s">
        <v>215</v>
      </c>
      <c r="G141" s="291" t="s">
        <v>113</v>
      </c>
      <c r="H141" s="292">
        <v>761.5</v>
      </c>
      <c r="I141" s="70"/>
      <c r="J141" s="293">
        <f>ROUND(I141*H141,2)</f>
        <v>0</v>
      </c>
      <c r="K141" s="290" t="s">
        <v>114</v>
      </c>
      <c r="L141" s="214"/>
      <c r="M141" s="294" t="s">
        <v>3</v>
      </c>
      <c r="N141" s="295" t="s">
        <v>37</v>
      </c>
      <c r="O141" s="296">
        <v>0.007</v>
      </c>
      <c r="P141" s="296">
        <f>O141*H141</f>
        <v>5.3305</v>
      </c>
      <c r="Q141" s="296">
        <v>0</v>
      </c>
      <c r="R141" s="296">
        <f>Q141*H141</f>
        <v>0</v>
      </c>
      <c r="S141" s="296">
        <v>0</v>
      </c>
      <c r="T141" s="297">
        <f>S141*H141</f>
        <v>0</v>
      </c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R141" s="298" t="s">
        <v>115</v>
      </c>
      <c r="AT141" s="298" t="s">
        <v>110</v>
      </c>
      <c r="AU141" s="298" t="s">
        <v>76</v>
      </c>
      <c r="AY141" s="204" t="s">
        <v>108</v>
      </c>
      <c r="BE141" s="299">
        <f>IF(N141="základní",J141,0)</f>
        <v>0</v>
      </c>
      <c r="BF141" s="299">
        <f>IF(N141="snížená",J141,0)</f>
        <v>0</v>
      </c>
      <c r="BG141" s="299">
        <f>IF(N141="zákl. přenesená",J141,0)</f>
        <v>0</v>
      </c>
      <c r="BH141" s="299">
        <f>IF(N141="sníž. přenesená",J141,0)</f>
        <v>0</v>
      </c>
      <c r="BI141" s="299">
        <f>IF(N141="nulová",J141,0)</f>
        <v>0</v>
      </c>
      <c r="BJ141" s="204" t="s">
        <v>74</v>
      </c>
      <c r="BK141" s="299">
        <f>ROUND(I141*H141,2)</f>
        <v>0</v>
      </c>
      <c r="BL141" s="204" t="s">
        <v>115</v>
      </c>
      <c r="BM141" s="298" t="s">
        <v>216</v>
      </c>
    </row>
    <row r="142" spans="1:47" s="216" customFormat="1" ht="12">
      <c r="A142" s="213"/>
      <c r="B142" s="214"/>
      <c r="C142" s="213"/>
      <c r="D142" s="300" t="s">
        <v>117</v>
      </c>
      <c r="E142" s="213"/>
      <c r="F142" s="301" t="s">
        <v>217</v>
      </c>
      <c r="G142" s="213"/>
      <c r="H142" s="213"/>
      <c r="I142" s="153"/>
      <c r="J142" s="213"/>
      <c r="K142" s="213"/>
      <c r="L142" s="214"/>
      <c r="M142" s="302"/>
      <c r="N142" s="303"/>
      <c r="O142" s="304"/>
      <c r="P142" s="304"/>
      <c r="Q142" s="304"/>
      <c r="R142" s="304"/>
      <c r="S142" s="304"/>
      <c r="T142" s="305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T142" s="204" t="s">
        <v>117</v>
      </c>
      <c r="AU142" s="204" t="s">
        <v>76</v>
      </c>
    </row>
    <row r="143" spans="1:47" s="216" customFormat="1" ht="12">
      <c r="A143" s="213"/>
      <c r="B143" s="214"/>
      <c r="C143" s="213"/>
      <c r="D143" s="306" t="s">
        <v>119</v>
      </c>
      <c r="E143" s="213"/>
      <c r="F143" s="307" t="s">
        <v>218</v>
      </c>
      <c r="G143" s="213"/>
      <c r="H143" s="213"/>
      <c r="I143" s="153"/>
      <c r="J143" s="213"/>
      <c r="K143" s="213"/>
      <c r="L143" s="214"/>
      <c r="M143" s="302"/>
      <c r="N143" s="303"/>
      <c r="O143" s="304"/>
      <c r="P143" s="304"/>
      <c r="Q143" s="304"/>
      <c r="R143" s="304"/>
      <c r="S143" s="304"/>
      <c r="T143" s="305"/>
      <c r="U143" s="213"/>
      <c r="V143" s="213"/>
      <c r="W143" s="213"/>
      <c r="X143" s="213"/>
      <c r="Y143" s="213"/>
      <c r="Z143" s="213"/>
      <c r="AA143" s="213"/>
      <c r="AB143" s="213"/>
      <c r="AC143" s="213"/>
      <c r="AD143" s="213"/>
      <c r="AE143" s="213"/>
      <c r="AT143" s="204" t="s">
        <v>119</v>
      </c>
      <c r="AU143" s="204" t="s">
        <v>76</v>
      </c>
    </row>
    <row r="144" spans="1:65" s="216" customFormat="1" ht="16.5" customHeight="1">
      <c r="A144" s="213"/>
      <c r="B144" s="214"/>
      <c r="C144" s="324" t="s">
        <v>219</v>
      </c>
      <c r="D144" s="324" t="s">
        <v>161</v>
      </c>
      <c r="E144" s="325" t="s">
        <v>220</v>
      </c>
      <c r="F144" s="326" t="s">
        <v>221</v>
      </c>
      <c r="G144" s="327" t="s">
        <v>222</v>
      </c>
      <c r="H144" s="328">
        <v>26.653</v>
      </c>
      <c r="I144" s="71"/>
      <c r="J144" s="329">
        <f>ROUND(I144*H144,2)</f>
        <v>0</v>
      </c>
      <c r="K144" s="326" t="s">
        <v>114</v>
      </c>
      <c r="L144" s="330"/>
      <c r="M144" s="331" t="s">
        <v>3</v>
      </c>
      <c r="N144" s="332" t="s">
        <v>37</v>
      </c>
      <c r="O144" s="296">
        <v>0</v>
      </c>
      <c r="P144" s="296">
        <f>O144*H144</f>
        <v>0</v>
      </c>
      <c r="Q144" s="296">
        <v>0.001</v>
      </c>
      <c r="R144" s="296">
        <f>Q144*H144</f>
        <v>0.026653</v>
      </c>
      <c r="S144" s="296">
        <v>0</v>
      </c>
      <c r="T144" s="297">
        <f>S144*H144</f>
        <v>0</v>
      </c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R144" s="298" t="s">
        <v>160</v>
      </c>
      <c r="AT144" s="298" t="s">
        <v>161</v>
      </c>
      <c r="AU144" s="298" t="s">
        <v>76</v>
      </c>
      <c r="AY144" s="204" t="s">
        <v>108</v>
      </c>
      <c r="BE144" s="299">
        <f>IF(N144="základní",J144,0)</f>
        <v>0</v>
      </c>
      <c r="BF144" s="299">
        <f>IF(N144="snížená",J144,0)</f>
        <v>0</v>
      </c>
      <c r="BG144" s="299">
        <f>IF(N144="zákl. přenesená",J144,0)</f>
        <v>0</v>
      </c>
      <c r="BH144" s="299">
        <f>IF(N144="sníž. přenesená",J144,0)</f>
        <v>0</v>
      </c>
      <c r="BI144" s="299">
        <f>IF(N144="nulová",J144,0)</f>
        <v>0</v>
      </c>
      <c r="BJ144" s="204" t="s">
        <v>74</v>
      </c>
      <c r="BK144" s="299">
        <f>ROUND(I144*H144,2)</f>
        <v>0</v>
      </c>
      <c r="BL144" s="204" t="s">
        <v>115</v>
      </c>
      <c r="BM144" s="298" t="s">
        <v>223</v>
      </c>
    </row>
    <row r="145" spans="1:47" s="216" customFormat="1" ht="12">
      <c r="A145" s="213"/>
      <c r="B145" s="214"/>
      <c r="C145" s="213"/>
      <c r="D145" s="300" t="s">
        <v>117</v>
      </c>
      <c r="E145" s="213"/>
      <c r="F145" s="301" t="s">
        <v>221</v>
      </c>
      <c r="G145" s="213"/>
      <c r="H145" s="213"/>
      <c r="I145" s="153"/>
      <c r="J145" s="213"/>
      <c r="K145" s="213"/>
      <c r="L145" s="214"/>
      <c r="M145" s="302"/>
      <c r="N145" s="303"/>
      <c r="O145" s="304"/>
      <c r="P145" s="304"/>
      <c r="Q145" s="304"/>
      <c r="R145" s="304"/>
      <c r="S145" s="304"/>
      <c r="T145" s="305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T145" s="204" t="s">
        <v>117</v>
      </c>
      <c r="AU145" s="204" t="s">
        <v>76</v>
      </c>
    </row>
    <row r="146" spans="2:51" s="308" customFormat="1" ht="12">
      <c r="B146" s="309"/>
      <c r="D146" s="300" t="s">
        <v>145</v>
      </c>
      <c r="E146" s="310" t="s">
        <v>3</v>
      </c>
      <c r="F146" s="311" t="s">
        <v>224</v>
      </c>
      <c r="H146" s="312">
        <v>26.653</v>
      </c>
      <c r="I146" s="154"/>
      <c r="L146" s="309"/>
      <c r="M146" s="313"/>
      <c r="N146" s="314"/>
      <c r="O146" s="314"/>
      <c r="P146" s="314"/>
      <c r="Q146" s="314"/>
      <c r="R146" s="314"/>
      <c r="S146" s="314"/>
      <c r="T146" s="315"/>
      <c r="AT146" s="310" t="s">
        <v>145</v>
      </c>
      <c r="AU146" s="310" t="s">
        <v>76</v>
      </c>
      <c r="AV146" s="308" t="s">
        <v>76</v>
      </c>
      <c r="AW146" s="308" t="s">
        <v>28</v>
      </c>
      <c r="AX146" s="308" t="s">
        <v>66</v>
      </c>
      <c r="AY146" s="310" t="s">
        <v>108</v>
      </c>
    </row>
    <row r="147" spans="2:51" s="316" customFormat="1" ht="12">
      <c r="B147" s="317"/>
      <c r="D147" s="300" t="s">
        <v>145</v>
      </c>
      <c r="E147" s="318" t="s">
        <v>3</v>
      </c>
      <c r="F147" s="319" t="s">
        <v>147</v>
      </c>
      <c r="H147" s="320">
        <v>26.653</v>
      </c>
      <c r="I147" s="155"/>
      <c r="L147" s="317"/>
      <c r="M147" s="321"/>
      <c r="N147" s="322"/>
      <c r="O147" s="322"/>
      <c r="P147" s="322"/>
      <c r="Q147" s="322"/>
      <c r="R147" s="322"/>
      <c r="S147" s="322"/>
      <c r="T147" s="323"/>
      <c r="AT147" s="318" t="s">
        <v>145</v>
      </c>
      <c r="AU147" s="318" t="s">
        <v>76</v>
      </c>
      <c r="AV147" s="316" t="s">
        <v>115</v>
      </c>
      <c r="AW147" s="316" t="s">
        <v>28</v>
      </c>
      <c r="AX147" s="316" t="s">
        <v>74</v>
      </c>
      <c r="AY147" s="318" t="s">
        <v>108</v>
      </c>
    </row>
    <row r="148" spans="1:65" s="216" customFormat="1" ht="16.5" customHeight="1">
      <c r="A148" s="213"/>
      <c r="B148" s="214"/>
      <c r="C148" s="288" t="s">
        <v>225</v>
      </c>
      <c r="D148" s="288" t="s">
        <v>110</v>
      </c>
      <c r="E148" s="289" t="s">
        <v>226</v>
      </c>
      <c r="F148" s="290" t="s">
        <v>227</v>
      </c>
      <c r="G148" s="291" t="s">
        <v>113</v>
      </c>
      <c r="H148" s="292">
        <v>761.5</v>
      </c>
      <c r="I148" s="70"/>
      <c r="J148" s="293">
        <f>ROUND(I148*H148,2)</f>
        <v>0</v>
      </c>
      <c r="K148" s="290" t="s">
        <v>114</v>
      </c>
      <c r="L148" s="214"/>
      <c r="M148" s="294" t="s">
        <v>3</v>
      </c>
      <c r="N148" s="295" t="s">
        <v>37</v>
      </c>
      <c r="O148" s="296">
        <v>0.002</v>
      </c>
      <c r="P148" s="296">
        <f>O148*H148</f>
        <v>1.5230000000000001</v>
      </c>
      <c r="Q148" s="296">
        <v>0</v>
      </c>
      <c r="R148" s="296">
        <f>Q148*H148</f>
        <v>0</v>
      </c>
      <c r="S148" s="296">
        <v>0</v>
      </c>
      <c r="T148" s="297">
        <f>S148*H148</f>
        <v>0</v>
      </c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R148" s="298" t="s">
        <v>115</v>
      </c>
      <c r="AT148" s="298" t="s">
        <v>110</v>
      </c>
      <c r="AU148" s="298" t="s">
        <v>76</v>
      </c>
      <c r="AY148" s="204" t="s">
        <v>108</v>
      </c>
      <c r="BE148" s="299">
        <f>IF(N148="základní",J148,0)</f>
        <v>0</v>
      </c>
      <c r="BF148" s="299">
        <f>IF(N148="snížená",J148,0)</f>
        <v>0</v>
      </c>
      <c r="BG148" s="299">
        <f>IF(N148="zákl. přenesená",J148,0)</f>
        <v>0</v>
      </c>
      <c r="BH148" s="299">
        <f>IF(N148="sníž. přenesená",J148,0)</f>
        <v>0</v>
      </c>
      <c r="BI148" s="299">
        <f>IF(N148="nulová",J148,0)</f>
        <v>0</v>
      </c>
      <c r="BJ148" s="204" t="s">
        <v>74</v>
      </c>
      <c r="BK148" s="299">
        <f>ROUND(I148*H148,2)</f>
        <v>0</v>
      </c>
      <c r="BL148" s="204" t="s">
        <v>115</v>
      </c>
      <c r="BM148" s="298" t="s">
        <v>228</v>
      </c>
    </row>
    <row r="149" spans="1:47" s="216" customFormat="1" ht="12">
      <c r="A149" s="213"/>
      <c r="B149" s="214"/>
      <c r="C149" s="213"/>
      <c r="D149" s="300" t="s">
        <v>117</v>
      </c>
      <c r="E149" s="213"/>
      <c r="F149" s="301" t="s">
        <v>229</v>
      </c>
      <c r="G149" s="213"/>
      <c r="H149" s="213"/>
      <c r="I149" s="153"/>
      <c r="J149" s="213"/>
      <c r="K149" s="213"/>
      <c r="L149" s="214"/>
      <c r="M149" s="302"/>
      <c r="N149" s="303"/>
      <c r="O149" s="304"/>
      <c r="P149" s="304"/>
      <c r="Q149" s="304"/>
      <c r="R149" s="304"/>
      <c r="S149" s="304"/>
      <c r="T149" s="305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T149" s="204" t="s">
        <v>117</v>
      </c>
      <c r="AU149" s="204" t="s">
        <v>76</v>
      </c>
    </row>
    <row r="150" spans="1:47" s="216" customFormat="1" ht="12">
      <c r="A150" s="213"/>
      <c r="B150" s="214"/>
      <c r="C150" s="213"/>
      <c r="D150" s="306" t="s">
        <v>119</v>
      </c>
      <c r="E150" s="213"/>
      <c r="F150" s="307" t="s">
        <v>230</v>
      </c>
      <c r="G150" s="213"/>
      <c r="H150" s="213"/>
      <c r="I150" s="153"/>
      <c r="J150" s="213"/>
      <c r="K150" s="213"/>
      <c r="L150" s="214"/>
      <c r="M150" s="302"/>
      <c r="N150" s="303"/>
      <c r="O150" s="304"/>
      <c r="P150" s="304"/>
      <c r="Q150" s="304"/>
      <c r="R150" s="304"/>
      <c r="S150" s="304"/>
      <c r="T150" s="305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T150" s="204" t="s">
        <v>119</v>
      </c>
      <c r="AU150" s="204" t="s">
        <v>76</v>
      </c>
    </row>
    <row r="151" spans="1:65" s="216" customFormat="1" ht="16.5" customHeight="1">
      <c r="A151" s="213"/>
      <c r="B151" s="214"/>
      <c r="C151" s="288" t="s">
        <v>231</v>
      </c>
      <c r="D151" s="288" t="s">
        <v>110</v>
      </c>
      <c r="E151" s="289" t="s">
        <v>232</v>
      </c>
      <c r="F151" s="290" t="s">
        <v>233</v>
      </c>
      <c r="G151" s="291" t="s">
        <v>113</v>
      </c>
      <c r="H151" s="292">
        <v>761.5</v>
      </c>
      <c r="I151" s="70"/>
      <c r="J151" s="293">
        <f>ROUND(I151*H151,2)</f>
        <v>0</v>
      </c>
      <c r="K151" s="290" t="s">
        <v>114</v>
      </c>
      <c r="L151" s="214"/>
      <c r="M151" s="294" t="s">
        <v>3</v>
      </c>
      <c r="N151" s="295" t="s">
        <v>37</v>
      </c>
      <c r="O151" s="296">
        <v>0.015</v>
      </c>
      <c r="P151" s="296">
        <f>O151*H151</f>
        <v>11.4225</v>
      </c>
      <c r="Q151" s="296">
        <v>0</v>
      </c>
      <c r="R151" s="296">
        <f>Q151*H151</f>
        <v>0</v>
      </c>
      <c r="S151" s="296">
        <v>0</v>
      </c>
      <c r="T151" s="297">
        <f>S151*H151</f>
        <v>0</v>
      </c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R151" s="298" t="s">
        <v>115</v>
      </c>
      <c r="AT151" s="298" t="s">
        <v>110</v>
      </c>
      <c r="AU151" s="298" t="s">
        <v>76</v>
      </c>
      <c r="AY151" s="204" t="s">
        <v>108</v>
      </c>
      <c r="BE151" s="299">
        <f>IF(N151="základní",J151,0)</f>
        <v>0</v>
      </c>
      <c r="BF151" s="299">
        <f>IF(N151="snížená",J151,0)</f>
        <v>0</v>
      </c>
      <c r="BG151" s="299">
        <f>IF(N151="zákl. přenesená",J151,0)</f>
        <v>0</v>
      </c>
      <c r="BH151" s="299">
        <f>IF(N151="sníž. přenesená",J151,0)</f>
        <v>0</v>
      </c>
      <c r="BI151" s="299">
        <f>IF(N151="nulová",J151,0)</f>
        <v>0</v>
      </c>
      <c r="BJ151" s="204" t="s">
        <v>74</v>
      </c>
      <c r="BK151" s="299">
        <f>ROUND(I151*H151,2)</f>
        <v>0</v>
      </c>
      <c r="BL151" s="204" t="s">
        <v>115</v>
      </c>
      <c r="BM151" s="298" t="s">
        <v>234</v>
      </c>
    </row>
    <row r="152" spans="1:47" s="216" customFormat="1" ht="12">
      <c r="A152" s="213"/>
      <c r="B152" s="214"/>
      <c r="C152" s="213"/>
      <c r="D152" s="300" t="s">
        <v>117</v>
      </c>
      <c r="E152" s="213"/>
      <c r="F152" s="301" t="s">
        <v>235</v>
      </c>
      <c r="G152" s="213"/>
      <c r="H152" s="213"/>
      <c r="I152" s="153"/>
      <c r="J152" s="213"/>
      <c r="K152" s="213"/>
      <c r="L152" s="214"/>
      <c r="M152" s="302"/>
      <c r="N152" s="303"/>
      <c r="O152" s="304"/>
      <c r="P152" s="304"/>
      <c r="Q152" s="304"/>
      <c r="R152" s="304"/>
      <c r="S152" s="304"/>
      <c r="T152" s="305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T152" s="204" t="s">
        <v>117</v>
      </c>
      <c r="AU152" s="204" t="s">
        <v>76</v>
      </c>
    </row>
    <row r="153" spans="1:47" s="216" customFormat="1" ht="12">
      <c r="A153" s="213"/>
      <c r="B153" s="214"/>
      <c r="C153" s="213"/>
      <c r="D153" s="306" t="s">
        <v>119</v>
      </c>
      <c r="E153" s="213"/>
      <c r="F153" s="307" t="s">
        <v>236</v>
      </c>
      <c r="G153" s="213"/>
      <c r="H153" s="213"/>
      <c r="I153" s="153"/>
      <c r="J153" s="213"/>
      <c r="K153" s="213"/>
      <c r="L153" s="214"/>
      <c r="M153" s="302"/>
      <c r="N153" s="303"/>
      <c r="O153" s="304"/>
      <c r="P153" s="304"/>
      <c r="Q153" s="304"/>
      <c r="R153" s="304"/>
      <c r="S153" s="304"/>
      <c r="T153" s="305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T153" s="204" t="s">
        <v>119</v>
      </c>
      <c r="AU153" s="204" t="s">
        <v>76</v>
      </c>
    </row>
    <row r="154" spans="1:65" s="216" customFormat="1" ht="16.5" customHeight="1">
      <c r="A154" s="213"/>
      <c r="B154" s="214"/>
      <c r="C154" s="288" t="s">
        <v>8</v>
      </c>
      <c r="D154" s="288" t="s">
        <v>110</v>
      </c>
      <c r="E154" s="289" t="s">
        <v>237</v>
      </c>
      <c r="F154" s="290" t="s">
        <v>238</v>
      </c>
      <c r="G154" s="291" t="s">
        <v>113</v>
      </c>
      <c r="H154" s="292">
        <v>761.5</v>
      </c>
      <c r="I154" s="70"/>
      <c r="J154" s="293">
        <f>ROUND(I154*H154,2)</f>
        <v>0</v>
      </c>
      <c r="K154" s="290" t="s">
        <v>114</v>
      </c>
      <c r="L154" s="214"/>
      <c r="M154" s="294" t="s">
        <v>3</v>
      </c>
      <c r="N154" s="295" t="s">
        <v>37</v>
      </c>
      <c r="O154" s="296">
        <v>0.001</v>
      </c>
      <c r="P154" s="296">
        <f>O154*H154</f>
        <v>0.7615000000000001</v>
      </c>
      <c r="Q154" s="296">
        <v>0</v>
      </c>
      <c r="R154" s="296">
        <f>Q154*H154</f>
        <v>0</v>
      </c>
      <c r="S154" s="296">
        <v>0</v>
      </c>
      <c r="T154" s="297">
        <f>S154*H154</f>
        <v>0</v>
      </c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R154" s="298" t="s">
        <v>115</v>
      </c>
      <c r="AT154" s="298" t="s">
        <v>110</v>
      </c>
      <c r="AU154" s="298" t="s">
        <v>76</v>
      </c>
      <c r="AY154" s="204" t="s">
        <v>108</v>
      </c>
      <c r="BE154" s="299">
        <f>IF(N154="základní",J154,0)</f>
        <v>0</v>
      </c>
      <c r="BF154" s="299">
        <f>IF(N154="snížená",J154,0)</f>
        <v>0</v>
      </c>
      <c r="BG154" s="299">
        <f>IF(N154="zákl. přenesená",J154,0)</f>
        <v>0</v>
      </c>
      <c r="BH154" s="299">
        <f>IF(N154="sníž. přenesená",J154,0)</f>
        <v>0</v>
      </c>
      <c r="BI154" s="299">
        <f>IF(N154="nulová",J154,0)</f>
        <v>0</v>
      </c>
      <c r="BJ154" s="204" t="s">
        <v>74</v>
      </c>
      <c r="BK154" s="299">
        <f>ROUND(I154*H154,2)</f>
        <v>0</v>
      </c>
      <c r="BL154" s="204" t="s">
        <v>115</v>
      </c>
      <c r="BM154" s="298" t="s">
        <v>239</v>
      </c>
    </row>
    <row r="155" spans="1:47" s="216" customFormat="1" ht="12">
      <c r="A155" s="213"/>
      <c r="B155" s="214"/>
      <c r="C155" s="213"/>
      <c r="D155" s="300" t="s">
        <v>117</v>
      </c>
      <c r="E155" s="213"/>
      <c r="F155" s="301" t="s">
        <v>240</v>
      </c>
      <c r="G155" s="213"/>
      <c r="H155" s="213"/>
      <c r="I155" s="153"/>
      <c r="J155" s="213"/>
      <c r="K155" s="213"/>
      <c r="L155" s="214"/>
      <c r="M155" s="302"/>
      <c r="N155" s="303"/>
      <c r="O155" s="304"/>
      <c r="P155" s="304"/>
      <c r="Q155" s="304"/>
      <c r="R155" s="304"/>
      <c r="S155" s="304"/>
      <c r="T155" s="305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T155" s="204" t="s">
        <v>117</v>
      </c>
      <c r="AU155" s="204" t="s">
        <v>76</v>
      </c>
    </row>
    <row r="156" spans="1:47" s="216" customFormat="1" ht="12">
      <c r="A156" s="213"/>
      <c r="B156" s="214"/>
      <c r="C156" s="213"/>
      <c r="D156" s="306" t="s">
        <v>119</v>
      </c>
      <c r="E156" s="213"/>
      <c r="F156" s="307" t="s">
        <v>241</v>
      </c>
      <c r="G156" s="213"/>
      <c r="H156" s="213"/>
      <c r="I156" s="153"/>
      <c r="J156" s="213"/>
      <c r="K156" s="213"/>
      <c r="L156" s="214"/>
      <c r="M156" s="302"/>
      <c r="N156" s="303"/>
      <c r="O156" s="304"/>
      <c r="P156" s="304"/>
      <c r="Q156" s="304"/>
      <c r="R156" s="304"/>
      <c r="S156" s="304"/>
      <c r="T156" s="305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T156" s="204" t="s">
        <v>119</v>
      </c>
      <c r="AU156" s="204" t="s">
        <v>76</v>
      </c>
    </row>
    <row r="157" spans="1:65" s="216" customFormat="1" ht="21.75" customHeight="1">
      <c r="A157" s="213"/>
      <c r="B157" s="214"/>
      <c r="C157" s="288" t="s">
        <v>242</v>
      </c>
      <c r="D157" s="288" t="s">
        <v>110</v>
      </c>
      <c r="E157" s="289" t="s">
        <v>243</v>
      </c>
      <c r="F157" s="290" t="s">
        <v>244</v>
      </c>
      <c r="G157" s="291" t="s">
        <v>113</v>
      </c>
      <c r="H157" s="292">
        <v>761.5</v>
      </c>
      <c r="I157" s="70"/>
      <c r="J157" s="293">
        <f>ROUND(I157*H157,2)</f>
        <v>0</v>
      </c>
      <c r="K157" s="290" t="s">
        <v>114</v>
      </c>
      <c r="L157" s="214"/>
      <c r="M157" s="294" t="s">
        <v>3</v>
      </c>
      <c r="N157" s="295" t="s">
        <v>37</v>
      </c>
      <c r="O157" s="296">
        <v>0.004</v>
      </c>
      <c r="P157" s="296">
        <f>O157*H157</f>
        <v>3.0460000000000003</v>
      </c>
      <c r="Q157" s="296">
        <v>0</v>
      </c>
      <c r="R157" s="296">
        <f>Q157*H157</f>
        <v>0</v>
      </c>
      <c r="S157" s="296">
        <v>0</v>
      </c>
      <c r="T157" s="297">
        <f>S157*H157</f>
        <v>0</v>
      </c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R157" s="298" t="s">
        <v>115</v>
      </c>
      <c r="AT157" s="298" t="s">
        <v>110</v>
      </c>
      <c r="AU157" s="298" t="s">
        <v>76</v>
      </c>
      <c r="AY157" s="204" t="s">
        <v>108</v>
      </c>
      <c r="BE157" s="299">
        <f>IF(N157="základní",J157,0)</f>
        <v>0</v>
      </c>
      <c r="BF157" s="299">
        <f>IF(N157="snížená",J157,0)</f>
        <v>0</v>
      </c>
      <c r="BG157" s="299">
        <f>IF(N157="zákl. přenesená",J157,0)</f>
        <v>0</v>
      </c>
      <c r="BH157" s="299">
        <f>IF(N157="sníž. přenesená",J157,0)</f>
        <v>0</v>
      </c>
      <c r="BI157" s="299">
        <f>IF(N157="nulová",J157,0)</f>
        <v>0</v>
      </c>
      <c r="BJ157" s="204" t="s">
        <v>74</v>
      </c>
      <c r="BK157" s="299">
        <f>ROUND(I157*H157,2)</f>
        <v>0</v>
      </c>
      <c r="BL157" s="204" t="s">
        <v>115</v>
      </c>
      <c r="BM157" s="298" t="s">
        <v>245</v>
      </c>
    </row>
    <row r="158" spans="1:47" s="216" customFormat="1" ht="19.5">
      <c r="A158" s="213"/>
      <c r="B158" s="214"/>
      <c r="C158" s="213"/>
      <c r="D158" s="300" t="s">
        <v>117</v>
      </c>
      <c r="E158" s="213"/>
      <c r="F158" s="301" t="s">
        <v>246</v>
      </c>
      <c r="G158" s="213"/>
      <c r="H158" s="213"/>
      <c r="I158" s="153"/>
      <c r="J158" s="213"/>
      <c r="K158" s="213"/>
      <c r="L158" s="214"/>
      <c r="M158" s="302"/>
      <c r="N158" s="303"/>
      <c r="O158" s="304"/>
      <c r="P158" s="304"/>
      <c r="Q158" s="304"/>
      <c r="R158" s="304"/>
      <c r="S158" s="304"/>
      <c r="T158" s="305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T158" s="204" t="s">
        <v>117</v>
      </c>
      <c r="AU158" s="204" t="s">
        <v>76</v>
      </c>
    </row>
    <row r="159" spans="1:47" s="216" customFormat="1" ht="12">
      <c r="A159" s="213"/>
      <c r="B159" s="214"/>
      <c r="C159" s="213"/>
      <c r="D159" s="306" t="s">
        <v>119</v>
      </c>
      <c r="E159" s="213"/>
      <c r="F159" s="307" t="s">
        <v>247</v>
      </c>
      <c r="G159" s="213"/>
      <c r="H159" s="213"/>
      <c r="I159" s="153"/>
      <c r="J159" s="213"/>
      <c r="K159" s="213"/>
      <c r="L159" s="214"/>
      <c r="M159" s="302"/>
      <c r="N159" s="303"/>
      <c r="O159" s="304"/>
      <c r="P159" s="304"/>
      <c r="Q159" s="304"/>
      <c r="R159" s="304"/>
      <c r="S159" s="304"/>
      <c r="T159" s="305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T159" s="204" t="s">
        <v>119</v>
      </c>
      <c r="AU159" s="204" t="s">
        <v>76</v>
      </c>
    </row>
    <row r="160" spans="1:65" s="216" customFormat="1" ht="16.5" customHeight="1">
      <c r="A160" s="213"/>
      <c r="B160" s="214"/>
      <c r="C160" s="288" t="s">
        <v>248</v>
      </c>
      <c r="D160" s="288" t="s">
        <v>110</v>
      </c>
      <c r="E160" s="289" t="s">
        <v>249</v>
      </c>
      <c r="F160" s="290" t="s">
        <v>250</v>
      </c>
      <c r="G160" s="291" t="s">
        <v>113</v>
      </c>
      <c r="H160" s="292">
        <v>761.5</v>
      </c>
      <c r="I160" s="70"/>
      <c r="J160" s="293">
        <f>ROUND(I160*H160,2)</f>
        <v>0</v>
      </c>
      <c r="K160" s="290" t="s">
        <v>114</v>
      </c>
      <c r="L160" s="214"/>
      <c r="M160" s="294" t="s">
        <v>3</v>
      </c>
      <c r="N160" s="295" t="s">
        <v>37</v>
      </c>
      <c r="O160" s="296">
        <v>0.021</v>
      </c>
      <c r="P160" s="296">
        <f>O160*H160</f>
        <v>15.9915</v>
      </c>
      <c r="Q160" s="296">
        <v>0</v>
      </c>
      <c r="R160" s="296">
        <f>Q160*H160</f>
        <v>0</v>
      </c>
      <c r="S160" s="296">
        <v>0</v>
      </c>
      <c r="T160" s="297">
        <f>S160*H160</f>
        <v>0</v>
      </c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R160" s="298" t="s">
        <v>115</v>
      </c>
      <c r="AT160" s="298" t="s">
        <v>110</v>
      </c>
      <c r="AU160" s="298" t="s">
        <v>76</v>
      </c>
      <c r="AY160" s="204" t="s">
        <v>108</v>
      </c>
      <c r="BE160" s="299">
        <f>IF(N160="základní",J160,0)</f>
        <v>0</v>
      </c>
      <c r="BF160" s="299">
        <f>IF(N160="snížená",J160,0)</f>
        <v>0</v>
      </c>
      <c r="BG160" s="299">
        <f>IF(N160="zákl. přenesená",J160,0)</f>
        <v>0</v>
      </c>
      <c r="BH160" s="299">
        <f>IF(N160="sníž. přenesená",J160,0)</f>
        <v>0</v>
      </c>
      <c r="BI160" s="299">
        <f>IF(N160="nulová",J160,0)</f>
        <v>0</v>
      </c>
      <c r="BJ160" s="204" t="s">
        <v>74</v>
      </c>
      <c r="BK160" s="299">
        <f>ROUND(I160*H160,2)</f>
        <v>0</v>
      </c>
      <c r="BL160" s="204" t="s">
        <v>115</v>
      </c>
      <c r="BM160" s="298" t="s">
        <v>251</v>
      </c>
    </row>
    <row r="161" spans="1:47" s="216" customFormat="1" ht="12">
      <c r="A161" s="213"/>
      <c r="B161" s="214"/>
      <c r="C161" s="213"/>
      <c r="D161" s="300" t="s">
        <v>117</v>
      </c>
      <c r="E161" s="213"/>
      <c r="F161" s="301" t="s">
        <v>252</v>
      </c>
      <c r="G161" s="213"/>
      <c r="H161" s="213"/>
      <c r="I161" s="153"/>
      <c r="J161" s="213"/>
      <c r="K161" s="213"/>
      <c r="L161" s="214"/>
      <c r="M161" s="302"/>
      <c r="N161" s="303"/>
      <c r="O161" s="304"/>
      <c r="P161" s="304"/>
      <c r="Q161" s="304"/>
      <c r="R161" s="304"/>
      <c r="S161" s="304"/>
      <c r="T161" s="305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T161" s="204" t="s">
        <v>117</v>
      </c>
      <c r="AU161" s="204" t="s">
        <v>76</v>
      </c>
    </row>
    <row r="162" spans="1:47" s="216" customFormat="1" ht="12">
      <c r="A162" s="213"/>
      <c r="B162" s="214"/>
      <c r="C162" s="213"/>
      <c r="D162" s="306" t="s">
        <v>119</v>
      </c>
      <c r="E162" s="213"/>
      <c r="F162" s="307" t="s">
        <v>253</v>
      </c>
      <c r="G162" s="213"/>
      <c r="H162" s="213"/>
      <c r="I162" s="153"/>
      <c r="J162" s="213"/>
      <c r="K162" s="213"/>
      <c r="L162" s="214"/>
      <c r="M162" s="302"/>
      <c r="N162" s="303"/>
      <c r="O162" s="304"/>
      <c r="P162" s="304"/>
      <c r="Q162" s="304"/>
      <c r="R162" s="304"/>
      <c r="S162" s="304"/>
      <c r="T162" s="305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T162" s="204" t="s">
        <v>119</v>
      </c>
      <c r="AU162" s="204" t="s">
        <v>76</v>
      </c>
    </row>
    <row r="163" spans="1:65" s="216" customFormat="1" ht="16.5" customHeight="1">
      <c r="A163" s="213"/>
      <c r="B163" s="214"/>
      <c r="C163" s="288" t="s">
        <v>254</v>
      </c>
      <c r="D163" s="288" t="s">
        <v>110</v>
      </c>
      <c r="E163" s="289" t="s">
        <v>255</v>
      </c>
      <c r="F163" s="290" t="s">
        <v>256</v>
      </c>
      <c r="G163" s="291" t="s">
        <v>257</v>
      </c>
      <c r="H163" s="292">
        <v>28</v>
      </c>
      <c r="I163" s="70"/>
      <c r="J163" s="293">
        <f>ROUND(I163*H163,2)</f>
        <v>0</v>
      </c>
      <c r="K163" s="290" t="s">
        <v>114</v>
      </c>
      <c r="L163" s="214"/>
      <c r="M163" s="294" t="s">
        <v>3</v>
      </c>
      <c r="N163" s="295" t="s">
        <v>37</v>
      </c>
      <c r="O163" s="296">
        <v>0.403</v>
      </c>
      <c r="P163" s="296">
        <f>O163*H163</f>
        <v>11.284</v>
      </c>
      <c r="Q163" s="296">
        <v>0</v>
      </c>
      <c r="R163" s="296">
        <f>Q163*H163</f>
        <v>0</v>
      </c>
      <c r="S163" s="296">
        <v>0</v>
      </c>
      <c r="T163" s="297">
        <f>S163*H163</f>
        <v>0</v>
      </c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R163" s="298" t="s">
        <v>115</v>
      </c>
      <c r="AT163" s="298" t="s">
        <v>110</v>
      </c>
      <c r="AU163" s="298" t="s">
        <v>76</v>
      </c>
      <c r="AY163" s="204" t="s">
        <v>108</v>
      </c>
      <c r="BE163" s="299">
        <f>IF(N163="základní",J163,0)</f>
        <v>0</v>
      </c>
      <c r="BF163" s="299">
        <f>IF(N163="snížená",J163,0)</f>
        <v>0</v>
      </c>
      <c r="BG163" s="299">
        <f>IF(N163="zákl. přenesená",J163,0)</f>
        <v>0</v>
      </c>
      <c r="BH163" s="299">
        <f>IF(N163="sníž. přenesená",J163,0)</f>
        <v>0</v>
      </c>
      <c r="BI163" s="299">
        <f>IF(N163="nulová",J163,0)</f>
        <v>0</v>
      </c>
      <c r="BJ163" s="204" t="s">
        <v>74</v>
      </c>
      <c r="BK163" s="299">
        <f>ROUND(I163*H163,2)</f>
        <v>0</v>
      </c>
      <c r="BL163" s="204" t="s">
        <v>115</v>
      </c>
      <c r="BM163" s="298" t="s">
        <v>258</v>
      </c>
    </row>
    <row r="164" spans="1:47" s="216" customFormat="1" ht="12">
      <c r="A164" s="213"/>
      <c r="B164" s="214"/>
      <c r="C164" s="213"/>
      <c r="D164" s="300" t="s">
        <v>117</v>
      </c>
      <c r="E164" s="213"/>
      <c r="F164" s="301" t="s">
        <v>259</v>
      </c>
      <c r="G164" s="213"/>
      <c r="H164" s="213"/>
      <c r="I164" s="153"/>
      <c r="J164" s="213"/>
      <c r="K164" s="213"/>
      <c r="L164" s="214"/>
      <c r="M164" s="302"/>
      <c r="N164" s="303"/>
      <c r="O164" s="304"/>
      <c r="P164" s="304"/>
      <c r="Q164" s="304"/>
      <c r="R164" s="304"/>
      <c r="S164" s="304"/>
      <c r="T164" s="305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T164" s="204" t="s">
        <v>117</v>
      </c>
      <c r="AU164" s="204" t="s">
        <v>76</v>
      </c>
    </row>
    <row r="165" spans="1:47" s="216" customFormat="1" ht="12">
      <c r="A165" s="213"/>
      <c r="B165" s="214"/>
      <c r="C165" s="213"/>
      <c r="D165" s="306" t="s">
        <v>119</v>
      </c>
      <c r="E165" s="213"/>
      <c r="F165" s="307" t="s">
        <v>260</v>
      </c>
      <c r="G165" s="213"/>
      <c r="H165" s="213"/>
      <c r="I165" s="153"/>
      <c r="J165" s="213"/>
      <c r="K165" s="213"/>
      <c r="L165" s="214"/>
      <c r="M165" s="302"/>
      <c r="N165" s="303"/>
      <c r="O165" s="304"/>
      <c r="P165" s="304"/>
      <c r="Q165" s="304"/>
      <c r="R165" s="304"/>
      <c r="S165" s="304"/>
      <c r="T165" s="305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T165" s="204" t="s">
        <v>119</v>
      </c>
      <c r="AU165" s="204" t="s">
        <v>76</v>
      </c>
    </row>
    <row r="166" spans="1:65" s="216" customFormat="1" ht="16.5" customHeight="1">
      <c r="A166" s="213"/>
      <c r="B166" s="214"/>
      <c r="C166" s="288" t="s">
        <v>261</v>
      </c>
      <c r="D166" s="288" t="s">
        <v>110</v>
      </c>
      <c r="E166" s="289" t="s">
        <v>262</v>
      </c>
      <c r="F166" s="290" t="s">
        <v>263</v>
      </c>
      <c r="G166" s="291" t="s">
        <v>113</v>
      </c>
      <c r="H166" s="292">
        <v>761.5</v>
      </c>
      <c r="I166" s="70"/>
      <c r="J166" s="293">
        <f>ROUND(I166*H166,2)</f>
        <v>0</v>
      </c>
      <c r="K166" s="290" t="s">
        <v>114</v>
      </c>
      <c r="L166" s="214"/>
      <c r="M166" s="294" t="s">
        <v>3</v>
      </c>
      <c r="N166" s="295" t="s">
        <v>37</v>
      </c>
      <c r="O166" s="296">
        <v>0.023</v>
      </c>
      <c r="P166" s="296">
        <f>O166*H166</f>
        <v>17.514499999999998</v>
      </c>
      <c r="Q166" s="296">
        <v>0</v>
      </c>
      <c r="R166" s="296">
        <f>Q166*H166</f>
        <v>0</v>
      </c>
      <c r="S166" s="296">
        <v>0</v>
      </c>
      <c r="T166" s="297">
        <f>S166*H166</f>
        <v>0</v>
      </c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R166" s="298" t="s">
        <v>115</v>
      </c>
      <c r="AT166" s="298" t="s">
        <v>110</v>
      </c>
      <c r="AU166" s="298" t="s">
        <v>76</v>
      </c>
      <c r="AY166" s="204" t="s">
        <v>108</v>
      </c>
      <c r="BE166" s="299">
        <f>IF(N166="základní",J166,0)</f>
        <v>0</v>
      </c>
      <c r="BF166" s="299">
        <f>IF(N166="snížená",J166,0)</f>
        <v>0</v>
      </c>
      <c r="BG166" s="299">
        <f>IF(N166="zákl. přenesená",J166,0)</f>
        <v>0</v>
      </c>
      <c r="BH166" s="299">
        <f>IF(N166="sníž. přenesená",J166,0)</f>
        <v>0</v>
      </c>
      <c r="BI166" s="299">
        <f>IF(N166="nulová",J166,0)</f>
        <v>0</v>
      </c>
      <c r="BJ166" s="204" t="s">
        <v>74</v>
      </c>
      <c r="BK166" s="299">
        <f>ROUND(I166*H166,2)</f>
        <v>0</v>
      </c>
      <c r="BL166" s="204" t="s">
        <v>115</v>
      </c>
      <c r="BM166" s="298" t="s">
        <v>264</v>
      </c>
    </row>
    <row r="167" spans="1:47" s="216" customFormat="1" ht="12">
      <c r="A167" s="213"/>
      <c r="B167" s="214"/>
      <c r="C167" s="213"/>
      <c r="D167" s="300" t="s">
        <v>117</v>
      </c>
      <c r="E167" s="213"/>
      <c r="F167" s="301" t="s">
        <v>265</v>
      </c>
      <c r="G167" s="213"/>
      <c r="H167" s="213"/>
      <c r="I167" s="153"/>
      <c r="J167" s="213"/>
      <c r="K167" s="213"/>
      <c r="L167" s="214"/>
      <c r="M167" s="302"/>
      <c r="N167" s="303"/>
      <c r="O167" s="304"/>
      <c r="P167" s="304"/>
      <c r="Q167" s="304"/>
      <c r="R167" s="304"/>
      <c r="S167" s="304"/>
      <c r="T167" s="305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T167" s="204" t="s">
        <v>117</v>
      </c>
      <c r="AU167" s="204" t="s">
        <v>76</v>
      </c>
    </row>
    <row r="168" spans="1:47" s="216" customFormat="1" ht="12">
      <c r="A168" s="213"/>
      <c r="B168" s="214"/>
      <c r="C168" s="213"/>
      <c r="D168" s="306" t="s">
        <v>119</v>
      </c>
      <c r="E168" s="213"/>
      <c r="F168" s="307" t="s">
        <v>266</v>
      </c>
      <c r="G168" s="213"/>
      <c r="H168" s="213"/>
      <c r="I168" s="153"/>
      <c r="J168" s="213"/>
      <c r="K168" s="213"/>
      <c r="L168" s="214"/>
      <c r="M168" s="302"/>
      <c r="N168" s="303"/>
      <c r="O168" s="304"/>
      <c r="P168" s="304"/>
      <c r="Q168" s="304"/>
      <c r="R168" s="304"/>
      <c r="S168" s="304"/>
      <c r="T168" s="305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T168" s="204" t="s">
        <v>119</v>
      </c>
      <c r="AU168" s="204" t="s">
        <v>76</v>
      </c>
    </row>
    <row r="169" spans="1:65" s="216" customFormat="1" ht="16.5" customHeight="1">
      <c r="A169" s="213"/>
      <c r="B169" s="214"/>
      <c r="C169" s="288" t="s">
        <v>267</v>
      </c>
      <c r="D169" s="288" t="s">
        <v>110</v>
      </c>
      <c r="E169" s="289" t="s">
        <v>268</v>
      </c>
      <c r="F169" s="290" t="s">
        <v>269</v>
      </c>
      <c r="G169" s="291" t="s">
        <v>141</v>
      </c>
      <c r="H169" s="292">
        <v>761.5</v>
      </c>
      <c r="I169" s="70"/>
      <c r="J169" s="293">
        <f>ROUND(I169*H169,2)</f>
        <v>0</v>
      </c>
      <c r="K169" s="290" t="s">
        <v>114</v>
      </c>
      <c r="L169" s="214"/>
      <c r="M169" s="294" t="s">
        <v>3</v>
      </c>
      <c r="N169" s="295" t="s">
        <v>37</v>
      </c>
      <c r="O169" s="296">
        <v>0.861</v>
      </c>
      <c r="P169" s="296">
        <f>O169*H169</f>
        <v>655.6514999999999</v>
      </c>
      <c r="Q169" s="296">
        <v>0</v>
      </c>
      <c r="R169" s="296">
        <f>Q169*H169</f>
        <v>0</v>
      </c>
      <c r="S169" s="296">
        <v>0</v>
      </c>
      <c r="T169" s="297">
        <f>S169*H169</f>
        <v>0</v>
      </c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R169" s="298" t="s">
        <v>115</v>
      </c>
      <c r="AT169" s="298" t="s">
        <v>110</v>
      </c>
      <c r="AU169" s="298" t="s">
        <v>76</v>
      </c>
      <c r="AY169" s="204" t="s">
        <v>108</v>
      </c>
      <c r="BE169" s="299">
        <f>IF(N169="základní",J169,0)</f>
        <v>0</v>
      </c>
      <c r="BF169" s="299">
        <f>IF(N169="snížená",J169,0)</f>
        <v>0</v>
      </c>
      <c r="BG169" s="299">
        <f>IF(N169="zákl. přenesená",J169,0)</f>
        <v>0</v>
      </c>
      <c r="BH169" s="299">
        <f>IF(N169="sníž. přenesená",J169,0)</f>
        <v>0</v>
      </c>
      <c r="BI169" s="299">
        <f>IF(N169="nulová",J169,0)</f>
        <v>0</v>
      </c>
      <c r="BJ169" s="204" t="s">
        <v>74</v>
      </c>
      <c r="BK169" s="299">
        <f>ROUND(I169*H169,2)</f>
        <v>0</v>
      </c>
      <c r="BL169" s="204" t="s">
        <v>115</v>
      </c>
      <c r="BM169" s="298" t="s">
        <v>270</v>
      </c>
    </row>
    <row r="170" spans="1:47" s="216" customFormat="1" ht="12">
      <c r="A170" s="213"/>
      <c r="B170" s="214"/>
      <c r="C170" s="213"/>
      <c r="D170" s="300" t="s">
        <v>117</v>
      </c>
      <c r="E170" s="213"/>
      <c r="F170" s="301" t="s">
        <v>271</v>
      </c>
      <c r="G170" s="213"/>
      <c r="H170" s="213"/>
      <c r="I170" s="153"/>
      <c r="J170" s="213"/>
      <c r="K170" s="213"/>
      <c r="L170" s="214"/>
      <c r="M170" s="302"/>
      <c r="N170" s="303"/>
      <c r="O170" s="304"/>
      <c r="P170" s="304"/>
      <c r="Q170" s="304"/>
      <c r="R170" s="304"/>
      <c r="S170" s="304"/>
      <c r="T170" s="305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T170" s="204" t="s">
        <v>117</v>
      </c>
      <c r="AU170" s="204" t="s">
        <v>76</v>
      </c>
    </row>
    <row r="171" spans="1:47" s="216" customFormat="1" ht="12">
      <c r="A171" s="213"/>
      <c r="B171" s="214"/>
      <c r="C171" s="213"/>
      <c r="D171" s="306" t="s">
        <v>119</v>
      </c>
      <c r="E171" s="213"/>
      <c r="F171" s="307" t="s">
        <v>272</v>
      </c>
      <c r="G171" s="213"/>
      <c r="H171" s="213"/>
      <c r="I171" s="153"/>
      <c r="J171" s="213"/>
      <c r="K171" s="213"/>
      <c r="L171" s="214"/>
      <c r="M171" s="302"/>
      <c r="N171" s="303"/>
      <c r="O171" s="304"/>
      <c r="P171" s="304"/>
      <c r="Q171" s="304"/>
      <c r="R171" s="304"/>
      <c r="S171" s="304"/>
      <c r="T171" s="305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T171" s="204" t="s">
        <v>119</v>
      </c>
      <c r="AU171" s="204" t="s">
        <v>76</v>
      </c>
    </row>
    <row r="172" spans="2:63" s="275" customFormat="1" ht="20.85" customHeight="1">
      <c r="B172" s="276"/>
      <c r="D172" s="277" t="s">
        <v>65</v>
      </c>
      <c r="E172" s="286" t="s">
        <v>76</v>
      </c>
      <c r="F172" s="286" t="s">
        <v>273</v>
      </c>
      <c r="I172" s="156"/>
      <c r="J172" s="287">
        <f>BK172</f>
        <v>0</v>
      </c>
      <c r="L172" s="276"/>
      <c r="M172" s="280"/>
      <c r="N172" s="281"/>
      <c r="O172" s="281"/>
      <c r="P172" s="282">
        <f>SUM(P173:P191)</f>
        <v>35.486520000000006</v>
      </c>
      <c r="Q172" s="281"/>
      <c r="R172" s="282">
        <f>SUM(R173:R191)</f>
        <v>35.481774</v>
      </c>
      <c r="S172" s="281"/>
      <c r="T172" s="283">
        <f>SUM(T173:T191)</f>
        <v>0</v>
      </c>
      <c r="AR172" s="277" t="s">
        <v>74</v>
      </c>
      <c r="AT172" s="284" t="s">
        <v>65</v>
      </c>
      <c r="AU172" s="284" t="s">
        <v>76</v>
      </c>
      <c r="AY172" s="277" t="s">
        <v>108</v>
      </c>
      <c r="BK172" s="285">
        <f>SUM(BK173:BK191)</f>
        <v>0</v>
      </c>
    </row>
    <row r="173" spans="1:65" s="216" customFormat="1" ht="16.5" customHeight="1">
      <c r="A173" s="213"/>
      <c r="B173" s="214"/>
      <c r="C173" s="288" t="s">
        <v>274</v>
      </c>
      <c r="D173" s="288" t="s">
        <v>110</v>
      </c>
      <c r="E173" s="289" t="s">
        <v>275</v>
      </c>
      <c r="F173" s="290" t="s">
        <v>276</v>
      </c>
      <c r="G173" s="291" t="s">
        <v>141</v>
      </c>
      <c r="H173" s="292">
        <v>21.696</v>
      </c>
      <c r="I173" s="70"/>
      <c r="J173" s="293">
        <f>ROUND(I173*H173,2)</f>
        <v>0</v>
      </c>
      <c r="K173" s="290" t="s">
        <v>114</v>
      </c>
      <c r="L173" s="214"/>
      <c r="M173" s="294" t="s">
        <v>3</v>
      </c>
      <c r="N173" s="295" t="s">
        <v>37</v>
      </c>
      <c r="O173" s="296">
        <v>0.92</v>
      </c>
      <c r="P173" s="296">
        <f>O173*H173</f>
        <v>19.960320000000003</v>
      </c>
      <c r="Q173" s="296">
        <v>1.63</v>
      </c>
      <c r="R173" s="296">
        <f>Q173*H173</f>
        <v>35.36448</v>
      </c>
      <c r="S173" s="296">
        <v>0</v>
      </c>
      <c r="T173" s="297">
        <f>S173*H173</f>
        <v>0</v>
      </c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R173" s="298" t="s">
        <v>115</v>
      </c>
      <c r="AT173" s="298" t="s">
        <v>110</v>
      </c>
      <c r="AU173" s="298" t="s">
        <v>126</v>
      </c>
      <c r="AY173" s="204" t="s">
        <v>108</v>
      </c>
      <c r="BE173" s="299">
        <f>IF(N173="základní",J173,0)</f>
        <v>0</v>
      </c>
      <c r="BF173" s="299">
        <f>IF(N173="snížená",J173,0)</f>
        <v>0</v>
      </c>
      <c r="BG173" s="299">
        <f>IF(N173="zákl. přenesená",J173,0)</f>
        <v>0</v>
      </c>
      <c r="BH173" s="299">
        <f>IF(N173="sníž. přenesená",J173,0)</f>
        <v>0</v>
      </c>
      <c r="BI173" s="299">
        <f>IF(N173="nulová",J173,0)</f>
        <v>0</v>
      </c>
      <c r="BJ173" s="204" t="s">
        <v>74</v>
      </c>
      <c r="BK173" s="299">
        <f>ROUND(I173*H173,2)</f>
        <v>0</v>
      </c>
      <c r="BL173" s="204" t="s">
        <v>115</v>
      </c>
      <c r="BM173" s="298" t="s">
        <v>277</v>
      </c>
    </row>
    <row r="174" spans="1:47" s="216" customFormat="1" ht="19.5">
      <c r="A174" s="213"/>
      <c r="B174" s="214"/>
      <c r="C174" s="213"/>
      <c r="D174" s="300" t="s">
        <v>117</v>
      </c>
      <c r="E174" s="213"/>
      <c r="F174" s="301" t="s">
        <v>278</v>
      </c>
      <c r="G174" s="213"/>
      <c r="H174" s="213"/>
      <c r="I174" s="153"/>
      <c r="J174" s="213"/>
      <c r="K174" s="213"/>
      <c r="L174" s="214"/>
      <c r="M174" s="302"/>
      <c r="N174" s="303"/>
      <c r="O174" s="304"/>
      <c r="P174" s="304"/>
      <c r="Q174" s="304"/>
      <c r="R174" s="304"/>
      <c r="S174" s="304"/>
      <c r="T174" s="305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T174" s="204" t="s">
        <v>117</v>
      </c>
      <c r="AU174" s="204" t="s">
        <v>126</v>
      </c>
    </row>
    <row r="175" spans="1:47" s="216" customFormat="1" ht="12">
      <c r="A175" s="213"/>
      <c r="B175" s="214"/>
      <c r="C175" s="213"/>
      <c r="D175" s="306" t="s">
        <v>119</v>
      </c>
      <c r="E175" s="213"/>
      <c r="F175" s="307" t="s">
        <v>279</v>
      </c>
      <c r="G175" s="213"/>
      <c r="H175" s="213"/>
      <c r="I175" s="153"/>
      <c r="J175" s="213"/>
      <c r="K175" s="213"/>
      <c r="L175" s="214"/>
      <c r="M175" s="302"/>
      <c r="N175" s="303"/>
      <c r="O175" s="304"/>
      <c r="P175" s="304"/>
      <c r="Q175" s="304"/>
      <c r="R175" s="304"/>
      <c r="S175" s="304"/>
      <c r="T175" s="305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T175" s="204" t="s">
        <v>119</v>
      </c>
      <c r="AU175" s="204" t="s">
        <v>126</v>
      </c>
    </row>
    <row r="176" spans="2:51" s="308" customFormat="1" ht="12">
      <c r="B176" s="309"/>
      <c r="D176" s="300" t="s">
        <v>145</v>
      </c>
      <c r="E176" s="310" t="s">
        <v>3</v>
      </c>
      <c r="F176" s="311" t="s">
        <v>280</v>
      </c>
      <c r="H176" s="312">
        <v>21.696</v>
      </c>
      <c r="I176" s="154"/>
      <c r="L176" s="309"/>
      <c r="M176" s="313"/>
      <c r="N176" s="314"/>
      <c r="O176" s="314"/>
      <c r="P176" s="314"/>
      <c r="Q176" s="314"/>
      <c r="R176" s="314"/>
      <c r="S176" s="314"/>
      <c r="T176" s="315"/>
      <c r="AT176" s="310" t="s">
        <v>145</v>
      </c>
      <c r="AU176" s="310" t="s">
        <v>126</v>
      </c>
      <c r="AV176" s="308" t="s">
        <v>76</v>
      </c>
      <c r="AW176" s="308" t="s">
        <v>28</v>
      </c>
      <c r="AX176" s="308" t="s">
        <v>74</v>
      </c>
      <c r="AY176" s="310" t="s">
        <v>108</v>
      </c>
    </row>
    <row r="177" spans="1:65" s="216" customFormat="1" ht="16.5" customHeight="1">
      <c r="A177" s="213"/>
      <c r="B177" s="214"/>
      <c r="C177" s="288" t="s">
        <v>281</v>
      </c>
      <c r="D177" s="288" t="s">
        <v>110</v>
      </c>
      <c r="E177" s="289" t="s">
        <v>282</v>
      </c>
      <c r="F177" s="290" t="s">
        <v>283</v>
      </c>
      <c r="G177" s="291" t="s">
        <v>113</v>
      </c>
      <c r="H177" s="292">
        <v>180.8</v>
      </c>
      <c r="I177" s="70"/>
      <c r="J177" s="293">
        <f>ROUND(I177*H177,2)</f>
        <v>0</v>
      </c>
      <c r="K177" s="290" t="s">
        <v>114</v>
      </c>
      <c r="L177" s="214"/>
      <c r="M177" s="294" t="s">
        <v>3</v>
      </c>
      <c r="N177" s="295" t="s">
        <v>37</v>
      </c>
      <c r="O177" s="296">
        <v>0.075</v>
      </c>
      <c r="P177" s="296">
        <f>O177*H177</f>
        <v>13.56</v>
      </c>
      <c r="Q177" s="296">
        <v>0.00017</v>
      </c>
      <c r="R177" s="296">
        <f>Q177*H177</f>
        <v>0.030736000000000003</v>
      </c>
      <c r="S177" s="296">
        <v>0</v>
      </c>
      <c r="T177" s="297">
        <f>S177*H177</f>
        <v>0</v>
      </c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R177" s="298" t="s">
        <v>115</v>
      </c>
      <c r="AT177" s="298" t="s">
        <v>110</v>
      </c>
      <c r="AU177" s="298" t="s">
        <v>126</v>
      </c>
      <c r="AY177" s="204" t="s">
        <v>108</v>
      </c>
      <c r="BE177" s="299">
        <f>IF(N177="základní",J177,0)</f>
        <v>0</v>
      </c>
      <c r="BF177" s="299">
        <f>IF(N177="snížená",J177,0)</f>
        <v>0</v>
      </c>
      <c r="BG177" s="299">
        <f>IF(N177="zákl. přenesená",J177,0)</f>
        <v>0</v>
      </c>
      <c r="BH177" s="299">
        <f>IF(N177="sníž. přenesená",J177,0)</f>
        <v>0</v>
      </c>
      <c r="BI177" s="299">
        <f>IF(N177="nulová",J177,0)</f>
        <v>0</v>
      </c>
      <c r="BJ177" s="204" t="s">
        <v>74</v>
      </c>
      <c r="BK177" s="299">
        <f>ROUND(I177*H177,2)</f>
        <v>0</v>
      </c>
      <c r="BL177" s="204" t="s">
        <v>115</v>
      </c>
      <c r="BM177" s="298" t="s">
        <v>284</v>
      </c>
    </row>
    <row r="178" spans="1:47" s="216" customFormat="1" ht="12">
      <c r="A178" s="213"/>
      <c r="B178" s="214"/>
      <c r="C178" s="213"/>
      <c r="D178" s="300" t="s">
        <v>117</v>
      </c>
      <c r="E178" s="213"/>
      <c r="F178" s="301" t="s">
        <v>285</v>
      </c>
      <c r="G178" s="213"/>
      <c r="H178" s="213"/>
      <c r="I178" s="153"/>
      <c r="J178" s="213"/>
      <c r="K178" s="213"/>
      <c r="L178" s="214"/>
      <c r="M178" s="302"/>
      <c r="N178" s="303"/>
      <c r="O178" s="304"/>
      <c r="P178" s="304"/>
      <c r="Q178" s="304"/>
      <c r="R178" s="304"/>
      <c r="S178" s="304"/>
      <c r="T178" s="305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T178" s="204" t="s">
        <v>117</v>
      </c>
      <c r="AU178" s="204" t="s">
        <v>126</v>
      </c>
    </row>
    <row r="179" spans="1:47" s="216" customFormat="1" ht="12">
      <c r="A179" s="213"/>
      <c r="B179" s="214"/>
      <c r="C179" s="213"/>
      <c r="D179" s="306" t="s">
        <v>119</v>
      </c>
      <c r="E179" s="213"/>
      <c r="F179" s="307" t="s">
        <v>286</v>
      </c>
      <c r="G179" s="213"/>
      <c r="H179" s="213"/>
      <c r="I179" s="153"/>
      <c r="J179" s="213"/>
      <c r="K179" s="213"/>
      <c r="L179" s="214"/>
      <c r="M179" s="302"/>
      <c r="N179" s="303"/>
      <c r="O179" s="304"/>
      <c r="P179" s="304"/>
      <c r="Q179" s="304"/>
      <c r="R179" s="304"/>
      <c r="S179" s="304"/>
      <c r="T179" s="305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T179" s="204" t="s">
        <v>119</v>
      </c>
      <c r="AU179" s="204" t="s">
        <v>126</v>
      </c>
    </row>
    <row r="180" spans="2:51" s="308" customFormat="1" ht="12">
      <c r="B180" s="309"/>
      <c r="D180" s="300" t="s">
        <v>145</v>
      </c>
      <c r="E180" s="310" t="s">
        <v>3</v>
      </c>
      <c r="F180" s="311" t="s">
        <v>287</v>
      </c>
      <c r="H180" s="312">
        <v>180.8</v>
      </c>
      <c r="I180" s="154"/>
      <c r="L180" s="309"/>
      <c r="M180" s="313"/>
      <c r="N180" s="314"/>
      <c r="O180" s="314"/>
      <c r="P180" s="314"/>
      <c r="Q180" s="314"/>
      <c r="R180" s="314"/>
      <c r="S180" s="314"/>
      <c r="T180" s="315"/>
      <c r="AT180" s="310" t="s">
        <v>145</v>
      </c>
      <c r="AU180" s="310" t="s">
        <v>126</v>
      </c>
      <c r="AV180" s="308" t="s">
        <v>76</v>
      </c>
      <c r="AW180" s="308" t="s">
        <v>28</v>
      </c>
      <c r="AX180" s="308" t="s">
        <v>74</v>
      </c>
      <c r="AY180" s="310" t="s">
        <v>108</v>
      </c>
    </row>
    <row r="181" spans="1:65" s="216" customFormat="1" ht="16.5" customHeight="1">
      <c r="A181" s="213"/>
      <c r="B181" s="214"/>
      <c r="C181" s="324" t="s">
        <v>288</v>
      </c>
      <c r="D181" s="324" t="s">
        <v>161</v>
      </c>
      <c r="E181" s="325" t="s">
        <v>289</v>
      </c>
      <c r="F181" s="326" t="s">
        <v>290</v>
      </c>
      <c r="G181" s="327" t="s">
        <v>113</v>
      </c>
      <c r="H181" s="328">
        <v>207.92</v>
      </c>
      <c r="I181" s="71"/>
      <c r="J181" s="329">
        <f>ROUND(I181*H181,2)</f>
        <v>0</v>
      </c>
      <c r="K181" s="326" t="s">
        <v>114</v>
      </c>
      <c r="L181" s="330"/>
      <c r="M181" s="331" t="s">
        <v>3</v>
      </c>
      <c r="N181" s="332" t="s">
        <v>37</v>
      </c>
      <c r="O181" s="296">
        <v>0</v>
      </c>
      <c r="P181" s="296">
        <f>O181*H181</f>
        <v>0</v>
      </c>
      <c r="Q181" s="296">
        <v>0.0004</v>
      </c>
      <c r="R181" s="296">
        <f>Q181*H181</f>
        <v>0.083168</v>
      </c>
      <c r="S181" s="296">
        <v>0</v>
      </c>
      <c r="T181" s="297">
        <f>S181*H181</f>
        <v>0</v>
      </c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R181" s="298" t="s">
        <v>160</v>
      </c>
      <c r="AT181" s="298" t="s">
        <v>161</v>
      </c>
      <c r="AU181" s="298" t="s">
        <v>126</v>
      </c>
      <c r="AY181" s="204" t="s">
        <v>108</v>
      </c>
      <c r="BE181" s="299">
        <f>IF(N181="základní",J181,0)</f>
        <v>0</v>
      </c>
      <c r="BF181" s="299">
        <f>IF(N181="snížená",J181,0)</f>
        <v>0</v>
      </c>
      <c r="BG181" s="299">
        <f>IF(N181="zákl. přenesená",J181,0)</f>
        <v>0</v>
      </c>
      <c r="BH181" s="299">
        <f>IF(N181="sníž. přenesená",J181,0)</f>
        <v>0</v>
      </c>
      <c r="BI181" s="299">
        <f>IF(N181="nulová",J181,0)</f>
        <v>0</v>
      </c>
      <c r="BJ181" s="204" t="s">
        <v>74</v>
      </c>
      <c r="BK181" s="299">
        <f>ROUND(I181*H181,2)</f>
        <v>0</v>
      </c>
      <c r="BL181" s="204" t="s">
        <v>115</v>
      </c>
      <c r="BM181" s="298" t="s">
        <v>291</v>
      </c>
    </row>
    <row r="182" spans="1:47" s="216" customFormat="1" ht="12">
      <c r="A182" s="213"/>
      <c r="B182" s="214"/>
      <c r="C182" s="213"/>
      <c r="D182" s="300" t="s">
        <v>117</v>
      </c>
      <c r="E182" s="213"/>
      <c r="F182" s="301" t="s">
        <v>290</v>
      </c>
      <c r="G182" s="213"/>
      <c r="H182" s="213"/>
      <c r="I182" s="153"/>
      <c r="J182" s="213"/>
      <c r="K182" s="213"/>
      <c r="L182" s="214"/>
      <c r="M182" s="302"/>
      <c r="N182" s="303"/>
      <c r="O182" s="304"/>
      <c r="P182" s="304"/>
      <c r="Q182" s="304"/>
      <c r="R182" s="304"/>
      <c r="S182" s="304"/>
      <c r="T182" s="305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T182" s="204" t="s">
        <v>117</v>
      </c>
      <c r="AU182" s="204" t="s">
        <v>126</v>
      </c>
    </row>
    <row r="183" spans="2:51" s="308" customFormat="1" ht="12">
      <c r="B183" s="309"/>
      <c r="D183" s="300" t="s">
        <v>145</v>
      </c>
      <c r="E183" s="310" t="s">
        <v>3</v>
      </c>
      <c r="F183" s="311" t="s">
        <v>292</v>
      </c>
      <c r="H183" s="312">
        <v>207.92</v>
      </c>
      <c r="I183" s="154"/>
      <c r="L183" s="309"/>
      <c r="M183" s="313"/>
      <c r="N183" s="314"/>
      <c r="O183" s="314"/>
      <c r="P183" s="314"/>
      <c r="Q183" s="314"/>
      <c r="R183" s="314"/>
      <c r="S183" s="314"/>
      <c r="T183" s="315"/>
      <c r="AT183" s="310" t="s">
        <v>145</v>
      </c>
      <c r="AU183" s="310" t="s">
        <v>126</v>
      </c>
      <c r="AV183" s="308" t="s">
        <v>76</v>
      </c>
      <c r="AW183" s="308" t="s">
        <v>28</v>
      </c>
      <c r="AX183" s="308" t="s">
        <v>74</v>
      </c>
      <c r="AY183" s="310" t="s">
        <v>108</v>
      </c>
    </row>
    <row r="184" spans="1:65" s="216" customFormat="1" ht="16.5" customHeight="1">
      <c r="A184" s="213"/>
      <c r="B184" s="214"/>
      <c r="C184" s="288" t="s">
        <v>293</v>
      </c>
      <c r="D184" s="288" t="s">
        <v>110</v>
      </c>
      <c r="E184" s="289" t="s">
        <v>294</v>
      </c>
      <c r="F184" s="290" t="s">
        <v>295</v>
      </c>
      <c r="G184" s="291" t="s">
        <v>113</v>
      </c>
      <c r="H184" s="292">
        <v>33.9</v>
      </c>
      <c r="I184" s="70"/>
      <c r="J184" s="293">
        <f>ROUND(I184*H184,2)</f>
        <v>0</v>
      </c>
      <c r="K184" s="290" t="s">
        <v>114</v>
      </c>
      <c r="L184" s="214"/>
      <c r="M184" s="294" t="s">
        <v>3</v>
      </c>
      <c r="N184" s="295" t="s">
        <v>37</v>
      </c>
      <c r="O184" s="296">
        <v>0.058</v>
      </c>
      <c r="P184" s="296">
        <f>O184*H184</f>
        <v>1.9662</v>
      </c>
      <c r="Q184" s="296">
        <v>0.0001</v>
      </c>
      <c r="R184" s="296">
        <f>Q184*H184</f>
        <v>0.0033900000000000002</v>
      </c>
      <c r="S184" s="296">
        <v>0</v>
      </c>
      <c r="T184" s="297">
        <f>S184*H184</f>
        <v>0</v>
      </c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R184" s="298" t="s">
        <v>115</v>
      </c>
      <c r="AT184" s="298" t="s">
        <v>110</v>
      </c>
      <c r="AU184" s="298" t="s">
        <v>126</v>
      </c>
      <c r="AY184" s="204" t="s">
        <v>108</v>
      </c>
      <c r="BE184" s="299">
        <f>IF(N184="základní",J184,0)</f>
        <v>0</v>
      </c>
      <c r="BF184" s="299">
        <f>IF(N184="snížená",J184,0)</f>
        <v>0</v>
      </c>
      <c r="BG184" s="299">
        <f>IF(N184="zákl. přenesená",J184,0)</f>
        <v>0</v>
      </c>
      <c r="BH184" s="299">
        <f>IF(N184="sníž. přenesená",J184,0)</f>
        <v>0</v>
      </c>
      <c r="BI184" s="299">
        <f>IF(N184="nulová",J184,0)</f>
        <v>0</v>
      </c>
      <c r="BJ184" s="204" t="s">
        <v>74</v>
      </c>
      <c r="BK184" s="299">
        <f>ROUND(I184*H184,2)</f>
        <v>0</v>
      </c>
      <c r="BL184" s="204" t="s">
        <v>115</v>
      </c>
      <c r="BM184" s="298" t="s">
        <v>296</v>
      </c>
    </row>
    <row r="185" spans="1:47" s="216" customFormat="1" ht="19.5">
      <c r="A185" s="213"/>
      <c r="B185" s="214"/>
      <c r="C185" s="213"/>
      <c r="D185" s="300" t="s">
        <v>117</v>
      </c>
      <c r="E185" s="213"/>
      <c r="F185" s="301" t="s">
        <v>297</v>
      </c>
      <c r="G185" s="213"/>
      <c r="H185" s="213"/>
      <c r="I185" s="153"/>
      <c r="J185" s="213"/>
      <c r="K185" s="213"/>
      <c r="L185" s="214"/>
      <c r="M185" s="302"/>
      <c r="N185" s="303"/>
      <c r="O185" s="304"/>
      <c r="P185" s="304"/>
      <c r="Q185" s="304"/>
      <c r="R185" s="304"/>
      <c r="S185" s="304"/>
      <c r="T185" s="305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T185" s="204" t="s">
        <v>117</v>
      </c>
      <c r="AU185" s="204" t="s">
        <v>126</v>
      </c>
    </row>
    <row r="186" spans="1:47" s="216" customFormat="1" ht="12">
      <c r="A186" s="213"/>
      <c r="B186" s="214"/>
      <c r="C186" s="213"/>
      <c r="D186" s="306" t="s">
        <v>119</v>
      </c>
      <c r="E186" s="213"/>
      <c r="F186" s="307" t="s">
        <v>298</v>
      </c>
      <c r="G186" s="213"/>
      <c r="H186" s="213"/>
      <c r="I186" s="153"/>
      <c r="J186" s="213"/>
      <c r="K186" s="213"/>
      <c r="L186" s="214"/>
      <c r="M186" s="302"/>
      <c r="N186" s="303"/>
      <c r="O186" s="304"/>
      <c r="P186" s="304"/>
      <c r="Q186" s="304"/>
      <c r="R186" s="304"/>
      <c r="S186" s="304"/>
      <c r="T186" s="305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T186" s="204" t="s">
        <v>119</v>
      </c>
      <c r="AU186" s="204" t="s">
        <v>126</v>
      </c>
    </row>
    <row r="187" spans="2:51" s="333" customFormat="1" ht="12">
      <c r="B187" s="334"/>
      <c r="D187" s="300" t="s">
        <v>145</v>
      </c>
      <c r="E187" s="335" t="s">
        <v>3</v>
      </c>
      <c r="F187" s="336" t="s">
        <v>299</v>
      </c>
      <c r="H187" s="335" t="s">
        <v>3</v>
      </c>
      <c r="I187" s="157"/>
      <c r="L187" s="334"/>
      <c r="M187" s="337"/>
      <c r="N187" s="338"/>
      <c r="O187" s="338"/>
      <c r="P187" s="338"/>
      <c r="Q187" s="338"/>
      <c r="R187" s="338"/>
      <c r="S187" s="338"/>
      <c r="T187" s="339"/>
      <c r="AT187" s="335" t="s">
        <v>145</v>
      </c>
      <c r="AU187" s="335" t="s">
        <v>126</v>
      </c>
      <c r="AV187" s="333" t="s">
        <v>74</v>
      </c>
      <c r="AW187" s="333" t="s">
        <v>28</v>
      </c>
      <c r="AX187" s="333" t="s">
        <v>66</v>
      </c>
      <c r="AY187" s="335" t="s">
        <v>108</v>
      </c>
    </row>
    <row r="188" spans="2:51" s="308" customFormat="1" ht="12">
      <c r="B188" s="309"/>
      <c r="D188" s="300" t="s">
        <v>145</v>
      </c>
      <c r="E188" s="310" t="s">
        <v>3</v>
      </c>
      <c r="F188" s="311" t="s">
        <v>300</v>
      </c>
      <c r="H188" s="312">
        <v>33.9</v>
      </c>
      <c r="I188" s="154"/>
      <c r="L188" s="309"/>
      <c r="M188" s="313"/>
      <c r="N188" s="314"/>
      <c r="O188" s="314"/>
      <c r="P188" s="314"/>
      <c r="Q188" s="314"/>
      <c r="R188" s="314"/>
      <c r="S188" s="314"/>
      <c r="T188" s="315"/>
      <c r="AT188" s="310" t="s">
        <v>145</v>
      </c>
      <c r="AU188" s="310" t="s">
        <v>126</v>
      </c>
      <c r="AV188" s="308" t="s">
        <v>76</v>
      </c>
      <c r="AW188" s="308" t="s">
        <v>28</v>
      </c>
      <c r="AX188" s="308" t="s">
        <v>74</v>
      </c>
      <c r="AY188" s="310" t="s">
        <v>108</v>
      </c>
    </row>
    <row r="189" spans="1:65" s="216" customFormat="1" ht="16.5" customHeight="1">
      <c r="A189" s="213"/>
      <c r="B189" s="214"/>
      <c r="C189" s="324" t="s">
        <v>301</v>
      </c>
      <c r="D189" s="324" t="s">
        <v>161</v>
      </c>
      <c r="E189" s="325" t="s">
        <v>302</v>
      </c>
      <c r="F189" s="326" t="s">
        <v>303</v>
      </c>
      <c r="G189" s="327" t="s">
        <v>113</v>
      </c>
      <c r="H189" s="328">
        <v>37.29</v>
      </c>
      <c r="I189" s="71"/>
      <c r="J189" s="329">
        <f>ROUND(I189*H189,2)</f>
        <v>0</v>
      </c>
      <c r="K189" s="326" t="s">
        <v>202</v>
      </c>
      <c r="L189" s="330"/>
      <c r="M189" s="331" t="s">
        <v>3</v>
      </c>
      <c r="N189" s="332" t="s">
        <v>37</v>
      </c>
      <c r="O189" s="296">
        <v>0</v>
      </c>
      <c r="P189" s="296">
        <f>O189*H189</f>
        <v>0</v>
      </c>
      <c r="Q189" s="296">
        <v>0</v>
      </c>
      <c r="R189" s="296">
        <f>Q189*H189</f>
        <v>0</v>
      </c>
      <c r="S189" s="296">
        <v>0</v>
      </c>
      <c r="T189" s="297">
        <f>S189*H189</f>
        <v>0</v>
      </c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R189" s="298" t="s">
        <v>160</v>
      </c>
      <c r="AT189" s="298" t="s">
        <v>161</v>
      </c>
      <c r="AU189" s="298" t="s">
        <v>126</v>
      </c>
      <c r="AY189" s="204" t="s">
        <v>108</v>
      </c>
      <c r="BE189" s="299">
        <f>IF(N189="základní",J189,0)</f>
        <v>0</v>
      </c>
      <c r="BF189" s="299">
        <f>IF(N189="snížená",J189,0)</f>
        <v>0</v>
      </c>
      <c r="BG189" s="299">
        <f>IF(N189="zákl. přenesená",J189,0)</f>
        <v>0</v>
      </c>
      <c r="BH189" s="299">
        <f>IF(N189="sníž. přenesená",J189,0)</f>
        <v>0</v>
      </c>
      <c r="BI189" s="299">
        <f>IF(N189="nulová",J189,0)</f>
        <v>0</v>
      </c>
      <c r="BJ189" s="204" t="s">
        <v>74</v>
      </c>
      <c r="BK189" s="299">
        <f>ROUND(I189*H189,2)</f>
        <v>0</v>
      </c>
      <c r="BL189" s="204" t="s">
        <v>115</v>
      </c>
      <c r="BM189" s="298" t="s">
        <v>304</v>
      </c>
    </row>
    <row r="190" spans="1:47" s="216" customFormat="1" ht="12">
      <c r="A190" s="213"/>
      <c r="B190" s="214"/>
      <c r="C190" s="213"/>
      <c r="D190" s="300" t="s">
        <v>117</v>
      </c>
      <c r="E190" s="213"/>
      <c r="F190" s="301" t="s">
        <v>303</v>
      </c>
      <c r="G190" s="213"/>
      <c r="H190" s="213"/>
      <c r="I190" s="153"/>
      <c r="J190" s="213"/>
      <c r="K190" s="213"/>
      <c r="L190" s="214"/>
      <c r="M190" s="302"/>
      <c r="N190" s="303"/>
      <c r="O190" s="304"/>
      <c r="P190" s="304"/>
      <c r="Q190" s="304"/>
      <c r="R190" s="304"/>
      <c r="S190" s="304"/>
      <c r="T190" s="305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T190" s="204" t="s">
        <v>117</v>
      </c>
      <c r="AU190" s="204" t="s">
        <v>126</v>
      </c>
    </row>
    <row r="191" spans="2:51" s="308" customFormat="1" ht="12">
      <c r="B191" s="309"/>
      <c r="D191" s="300" t="s">
        <v>145</v>
      </c>
      <c r="E191" s="310" t="s">
        <v>3</v>
      </c>
      <c r="F191" s="311" t="s">
        <v>305</v>
      </c>
      <c r="H191" s="312">
        <v>37.29</v>
      </c>
      <c r="I191" s="154"/>
      <c r="L191" s="309"/>
      <c r="M191" s="313"/>
      <c r="N191" s="314"/>
      <c r="O191" s="314"/>
      <c r="P191" s="314"/>
      <c r="Q191" s="314"/>
      <c r="R191" s="314"/>
      <c r="S191" s="314"/>
      <c r="T191" s="315"/>
      <c r="AT191" s="310" t="s">
        <v>145</v>
      </c>
      <c r="AU191" s="310" t="s">
        <v>126</v>
      </c>
      <c r="AV191" s="308" t="s">
        <v>76</v>
      </c>
      <c r="AW191" s="308" t="s">
        <v>28</v>
      </c>
      <c r="AX191" s="308" t="s">
        <v>74</v>
      </c>
      <c r="AY191" s="310" t="s">
        <v>108</v>
      </c>
    </row>
    <row r="192" spans="2:63" s="275" customFormat="1" ht="25.9" customHeight="1">
      <c r="B192" s="276"/>
      <c r="D192" s="277" t="s">
        <v>65</v>
      </c>
      <c r="E192" s="278" t="s">
        <v>138</v>
      </c>
      <c r="F192" s="278" t="s">
        <v>306</v>
      </c>
      <c r="I192" s="156"/>
      <c r="J192" s="279">
        <f>BK192</f>
        <v>0</v>
      </c>
      <c r="L192" s="276"/>
      <c r="M192" s="280"/>
      <c r="N192" s="281"/>
      <c r="O192" s="281"/>
      <c r="P192" s="282">
        <f>SUM(P193:P246)</f>
        <v>1101.682025</v>
      </c>
      <c r="Q192" s="281"/>
      <c r="R192" s="282">
        <f>SUM(R193:R246)</f>
        <v>2294.2154845000005</v>
      </c>
      <c r="S192" s="281"/>
      <c r="T192" s="283">
        <f>SUM(T193:T246)</f>
        <v>0</v>
      </c>
      <c r="AR192" s="277" t="s">
        <v>74</v>
      </c>
      <c r="AT192" s="284" t="s">
        <v>65</v>
      </c>
      <c r="AU192" s="284" t="s">
        <v>66</v>
      </c>
      <c r="AY192" s="277" t="s">
        <v>108</v>
      </c>
      <c r="BK192" s="285">
        <f>SUM(BK193:BK246)</f>
        <v>0</v>
      </c>
    </row>
    <row r="193" spans="1:65" s="216" customFormat="1" ht="16.5" customHeight="1">
      <c r="A193" s="213"/>
      <c r="B193" s="214"/>
      <c r="C193" s="288" t="s">
        <v>307</v>
      </c>
      <c r="D193" s="288" t="s">
        <v>110</v>
      </c>
      <c r="E193" s="289" t="s">
        <v>308</v>
      </c>
      <c r="F193" s="290" t="s">
        <v>309</v>
      </c>
      <c r="G193" s="291" t="s">
        <v>113</v>
      </c>
      <c r="H193" s="292">
        <v>1783.9</v>
      </c>
      <c r="I193" s="70"/>
      <c r="J193" s="293">
        <f>ROUND(I193*H193,2)</f>
        <v>0</v>
      </c>
      <c r="K193" s="290" t="s">
        <v>114</v>
      </c>
      <c r="L193" s="214"/>
      <c r="M193" s="294" t="s">
        <v>3</v>
      </c>
      <c r="N193" s="295" t="s">
        <v>37</v>
      </c>
      <c r="O193" s="296">
        <v>0.056</v>
      </c>
      <c r="P193" s="296">
        <f>O193*H193</f>
        <v>99.89840000000001</v>
      </c>
      <c r="Q193" s="296">
        <v>0.46226</v>
      </c>
      <c r="R193" s="296">
        <f>Q193*H193</f>
        <v>824.625614</v>
      </c>
      <c r="S193" s="296">
        <v>0</v>
      </c>
      <c r="T193" s="297">
        <f>S193*H193</f>
        <v>0</v>
      </c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R193" s="298" t="s">
        <v>115</v>
      </c>
      <c r="AT193" s="298" t="s">
        <v>110</v>
      </c>
      <c r="AU193" s="298" t="s">
        <v>74</v>
      </c>
      <c r="AY193" s="204" t="s">
        <v>108</v>
      </c>
      <c r="BE193" s="299">
        <f>IF(N193="základní",J193,0)</f>
        <v>0</v>
      </c>
      <c r="BF193" s="299">
        <f>IF(N193="snížená",J193,0)</f>
        <v>0</v>
      </c>
      <c r="BG193" s="299">
        <f>IF(N193="zákl. přenesená",J193,0)</f>
        <v>0</v>
      </c>
      <c r="BH193" s="299">
        <f>IF(N193="sníž. přenesená",J193,0)</f>
        <v>0</v>
      </c>
      <c r="BI193" s="299">
        <f>IF(N193="nulová",J193,0)</f>
        <v>0</v>
      </c>
      <c r="BJ193" s="204" t="s">
        <v>74</v>
      </c>
      <c r="BK193" s="299">
        <f>ROUND(I193*H193,2)</f>
        <v>0</v>
      </c>
      <c r="BL193" s="204" t="s">
        <v>115</v>
      </c>
      <c r="BM193" s="298" t="s">
        <v>310</v>
      </c>
    </row>
    <row r="194" spans="1:47" s="216" customFormat="1" ht="12">
      <c r="A194" s="213"/>
      <c r="B194" s="214"/>
      <c r="C194" s="213"/>
      <c r="D194" s="300" t="s">
        <v>117</v>
      </c>
      <c r="E194" s="213"/>
      <c r="F194" s="301" t="s">
        <v>311</v>
      </c>
      <c r="G194" s="213"/>
      <c r="H194" s="213"/>
      <c r="I194" s="153"/>
      <c r="J194" s="213"/>
      <c r="K194" s="213"/>
      <c r="L194" s="214"/>
      <c r="M194" s="302"/>
      <c r="N194" s="303"/>
      <c r="O194" s="304"/>
      <c r="P194" s="304"/>
      <c r="Q194" s="304"/>
      <c r="R194" s="304"/>
      <c r="S194" s="304"/>
      <c r="T194" s="305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T194" s="204" t="s">
        <v>117</v>
      </c>
      <c r="AU194" s="204" t="s">
        <v>74</v>
      </c>
    </row>
    <row r="195" spans="1:47" s="216" customFormat="1" ht="12">
      <c r="A195" s="213"/>
      <c r="B195" s="214"/>
      <c r="C195" s="213"/>
      <c r="D195" s="306" t="s">
        <v>119</v>
      </c>
      <c r="E195" s="213"/>
      <c r="F195" s="307" t="s">
        <v>312</v>
      </c>
      <c r="G195" s="213"/>
      <c r="H195" s="213"/>
      <c r="I195" s="153"/>
      <c r="J195" s="213"/>
      <c r="K195" s="213"/>
      <c r="L195" s="214"/>
      <c r="M195" s="302"/>
      <c r="N195" s="303"/>
      <c r="O195" s="304"/>
      <c r="P195" s="304"/>
      <c r="Q195" s="304"/>
      <c r="R195" s="304"/>
      <c r="S195" s="304"/>
      <c r="T195" s="305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T195" s="204" t="s">
        <v>119</v>
      </c>
      <c r="AU195" s="204" t="s">
        <v>74</v>
      </c>
    </row>
    <row r="196" spans="2:51" s="333" customFormat="1" ht="12">
      <c r="B196" s="334"/>
      <c r="D196" s="300" t="s">
        <v>145</v>
      </c>
      <c r="E196" s="335" t="s">
        <v>3</v>
      </c>
      <c r="F196" s="336" t="s">
        <v>313</v>
      </c>
      <c r="H196" s="335" t="s">
        <v>3</v>
      </c>
      <c r="I196" s="157"/>
      <c r="L196" s="334"/>
      <c r="M196" s="337"/>
      <c r="N196" s="338"/>
      <c r="O196" s="338"/>
      <c r="P196" s="338"/>
      <c r="Q196" s="338"/>
      <c r="R196" s="338"/>
      <c r="S196" s="338"/>
      <c r="T196" s="339"/>
      <c r="AT196" s="335" t="s">
        <v>145</v>
      </c>
      <c r="AU196" s="335" t="s">
        <v>74</v>
      </c>
      <c r="AV196" s="333" t="s">
        <v>74</v>
      </c>
      <c r="AW196" s="333" t="s">
        <v>28</v>
      </c>
      <c r="AX196" s="333" t="s">
        <v>66</v>
      </c>
      <c r="AY196" s="335" t="s">
        <v>108</v>
      </c>
    </row>
    <row r="197" spans="2:51" s="308" customFormat="1" ht="12">
      <c r="B197" s="309"/>
      <c r="D197" s="300" t="s">
        <v>145</v>
      </c>
      <c r="E197" s="310" t="s">
        <v>3</v>
      </c>
      <c r="F197" s="311" t="s">
        <v>314</v>
      </c>
      <c r="H197" s="312">
        <v>1783.9</v>
      </c>
      <c r="I197" s="154"/>
      <c r="L197" s="309"/>
      <c r="M197" s="313"/>
      <c r="N197" s="314"/>
      <c r="O197" s="314"/>
      <c r="P197" s="314"/>
      <c r="Q197" s="314"/>
      <c r="R197" s="314"/>
      <c r="S197" s="314"/>
      <c r="T197" s="315"/>
      <c r="AT197" s="310" t="s">
        <v>145</v>
      </c>
      <c r="AU197" s="310" t="s">
        <v>74</v>
      </c>
      <c r="AV197" s="308" t="s">
        <v>76</v>
      </c>
      <c r="AW197" s="308" t="s">
        <v>28</v>
      </c>
      <c r="AX197" s="308" t="s">
        <v>74</v>
      </c>
      <c r="AY197" s="310" t="s">
        <v>108</v>
      </c>
    </row>
    <row r="198" spans="1:65" s="216" customFormat="1" ht="16.5" customHeight="1">
      <c r="A198" s="213"/>
      <c r="B198" s="214"/>
      <c r="C198" s="288" t="s">
        <v>315</v>
      </c>
      <c r="D198" s="288" t="s">
        <v>110</v>
      </c>
      <c r="E198" s="289" t="s">
        <v>316</v>
      </c>
      <c r="F198" s="290" t="s">
        <v>317</v>
      </c>
      <c r="G198" s="291" t="s">
        <v>113</v>
      </c>
      <c r="H198" s="292">
        <v>1750</v>
      </c>
      <c r="I198" s="70"/>
      <c r="J198" s="293">
        <f>ROUND(I198*H198,2)</f>
        <v>0</v>
      </c>
      <c r="K198" s="290" t="s">
        <v>114</v>
      </c>
      <c r="L198" s="214"/>
      <c r="M198" s="294" t="s">
        <v>3</v>
      </c>
      <c r="N198" s="295" t="s">
        <v>37</v>
      </c>
      <c r="O198" s="296">
        <v>0.023</v>
      </c>
      <c r="P198" s="296">
        <f>O198*H198</f>
        <v>40.25</v>
      </c>
      <c r="Q198" s="296">
        <v>0.138</v>
      </c>
      <c r="R198" s="296">
        <f>Q198*H198</f>
        <v>241.50000000000003</v>
      </c>
      <c r="S198" s="296">
        <v>0</v>
      </c>
      <c r="T198" s="297">
        <f>S198*H198</f>
        <v>0</v>
      </c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R198" s="298" t="s">
        <v>115</v>
      </c>
      <c r="AT198" s="298" t="s">
        <v>110</v>
      </c>
      <c r="AU198" s="298" t="s">
        <v>74</v>
      </c>
      <c r="AY198" s="204" t="s">
        <v>108</v>
      </c>
      <c r="BE198" s="299">
        <f>IF(N198="základní",J198,0)</f>
        <v>0</v>
      </c>
      <c r="BF198" s="299">
        <f>IF(N198="snížená",J198,0)</f>
        <v>0</v>
      </c>
      <c r="BG198" s="299">
        <f>IF(N198="zákl. přenesená",J198,0)</f>
        <v>0</v>
      </c>
      <c r="BH198" s="299">
        <f>IF(N198="sníž. přenesená",J198,0)</f>
        <v>0</v>
      </c>
      <c r="BI198" s="299">
        <f>IF(N198="nulová",J198,0)</f>
        <v>0</v>
      </c>
      <c r="BJ198" s="204" t="s">
        <v>74</v>
      </c>
      <c r="BK198" s="299">
        <f>ROUND(I198*H198,2)</f>
        <v>0</v>
      </c>
      <c r="BL198" s="204" t="s">
        <v>115</v>
      </c>
      <c r="BM198" s="298" t="s">
        <v>318</v>
      </c>
    </row>
    <row r="199" spans="1:47" s="216" customFormat="1" ht="12">
      <c r="A199" s="213"/>
      <c r="B199" s="214"/>
      <c r="C199" s="213"/>
      <c r="D199" s="300" t="s">
        <v>117</v>
      </c>
      <c r="E199" s="213"/>
      <c r="F199" s="301" t="s">
        <v>319</v>
      </c>
      <c r="G199" s="213"/>
      <c r="H199" s="213"/>
      <c r="I199" s="153"/>
      <c r="J199" s="213"/>
      <c r="K199" s="213"/>
      <c r="L199" s="214"/>
      <c r="M199" s="302"/>
      <c r="N199" s="303"/>
      <c r="O199" s="304"/>
      <c r="P199" s="304"/>
      <c r="Q199" s="304"/>
      <c r="R199" s="304"/>
      <c r="S199" s="304"/>
      <c r="T199" s="305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T199" s="204" t="s">
        <v>117</v>
      </c>
      <c r="AU199" s="204" t="s">
        <v>74</v>
      </c>
    </row>
    <row r="200" spans="1:47" s="216" customFormat="1" ht="12">
      <c r="A200" s="213"/>
      <c r="B200" s="214"/>
      <c r="C200" s="213"/>
      <c r="D200" s="306" t="s">
        <v>119</v>
      </c>
      <c r="E200" s="213"/>
      <c r="F200" s="307" t="s">
        <v>320</v>
      </c>
      <c r="G200" s="213"/>
      <c r="H200" s="213"/>
      <c r="I200" s="153"/>
      <c r="J200" s="213"/>
      <c r="K200" s="213"/>
      <c r="L200" s="214"/>
      <c r="M200" s="302"/>
      <c r="N200" s="303"/>
      <c r="O200" s="304"/>
      <c r="P200" s="304"/>
      <c r="Q200" s="304"/>
      <c r="R200" s="304"/>
      <c r="S200" s="304"/>
      <c r="T200" s="305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T200" s="204" t="s">
        <v>119</v>
      </c>
      <c r="AU200" s="204" t="s">
        <v>74</v>
      </c>
    </row>
    <row r="201" spans="2:51" s="333" customFormat="1" ht="12">
      <c r="B201" s="334"/>
      <c r="D201" s="300" t="s">
        <v>145</v>
      </c>
      <c r="E201" s="335" t="s">
        <v>3</v>
      </c>
      <c r="F201" s="336" t="s">
        <v>321</v>
      </c>
      <c r="H201" s="335" t="s">
        <v>3</v>
      </c>
      <c r="I201" s="157"/>
      <c r="L201" s="334"/>
      <c r="M201" s="337"/>
      <c r="N201" s="338"/>
      <c r="O201" s="338"/>
      <c r="P201" s="338"/>
      <c r="Q201" s="338"/>
      <c r="R201" s="338"/>
      <c r="S201" s="338"/>
      <c r="T201" s="339"/>
      <c r="AT201" s="335" t="s">
        <v>145</v>
      </c>
      <c r="AU201" s="335" t="s">
        <v>74</v>
      </c>
      <c r="AV201" s="333" t="s">
        <v>74</v>
      </c>
      <c r="AW201" s="333" t="s">
        <v>28</v>
      </c>
      <c r="AX201" s="333" t="s">
        <v>66</v>
      </c>
      <c r="AY201" s="335" t="s">
        <v>108</v>
      </c>
    </row>
    <row r="202" spans="2:51" s="308" customFormat="1" ht="12">
      <c r="B202" s="309"/>
      <c r="D202" s="300" t="s">
        <v>145</v>
      </c>
      <c r="E202" s="310" t="s">
        <v>3</v>
      </c>
      <c r="F202" s="311" t="s">
        <v>322</v>
      </c>
      <c r="H202" s="312">
        <v>1750</v>
      </c>
      <c r="I202" s="154"/>
      <c r="L202" s="309"/>
      <c r="M202" s="313"/>
      <c r="N202" s="314"/>
      <c r="O202" s="314"/>
      <c r="P202" s="314"/>
      <c r="Q202" s="314"/>
      <c r="R202" s="314"/>
      <c r="S202" s="314"/>
      <c r="T202" s="315"/>
      <c r="AT202" s="310" t="s">
        <v>145</v>
      </c>
      <c r="AU202" s="310" t="s">
        <v>74</v>
      </c>
      <c r="AV202" s="308" t="s">
        <v>76</v>
      </c>
      <c r="AW202" s="308" t="s">
        <v>28</v>
      </c>
      <c r="AX202" s="308" t="s">
        <v>74</v>
      </c>
      <c r="AY202" s="310" t="s">
        <v>108</v>
      </c>
    </row>
    <row r="203" spans="1:65" s="216" customFormat="1" ht="16.5" customHeight="1">
      <c r="A203" s="213"/>
      <c r="B203" s="214"/>
      <c r="C203" s="288" t="s">
        <v>323</v>
      </c>
      <c r="D203" s="288" t="s">
        <v>110</v>
      </c>
      <c r="E203" s="289" t="s">
        <v>324</v>
      </c>
      <c r="F203" s="290" t="s">
        <v>325</v>
      </c>
      <c r="G203" s="291" t="s">
        <v>113</v>
      </c>
      <c r="H203" s="292">
        <v>1750</v>
      </c>
      <c r="I203" s="70"/>
      <c r="J203" s="293">
        <f>ROUND(I203*H203,2)</f>
        <v>0</v>
      </c>
      <c r="K203" s="290" t="s">
        <v>114</v>
      </c>
      <c r="L203" s="214"/>
      <c r="M203" s="294" t="s">
        <v>3</v>
      </c>
      <c r="N203" s="295" t="s">
        <v>37</v>
      </c>
      <c r="O203" s="296">
        <v>0.029</v>
      </c>
      <c r="P203" s="296">
        <f>O203*H203</f>
        <v>50.75</v>
      </c>
      <c r="Q203" s="296">
        <v>0.46</v>
      </c>
      <c r="R203" s="296">
        <f>Q203*H203</f>
        <v>805</v>
      </c>
      <c r="S203" s="296">
        <v>0</v>
      </c>
      <c r="T203" s="297">
        <f>S203*H203</f>
        <v>0</v>
      </c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R203" s="298" t="s">
        <v>115</v>
      </c>
      <c r="AT203" s="298" t="s">
        <v>110</v>
      </c>
      <c r="AU203" s="298" t="s">
        <v>74</v>
      </c>
      <c r="AY203" s="204" t="s">
        <v>108</v>
      </c>
      <c r="BE203" s="299">
        <f>IF(N203="základní",J203,0)</f>
        <v>0</v>
      </c>
      <c r="BF203" s="299">
        <f>IF(N203="snížená",J203,0)</f>
        <v>0</v>
      </c>
      <c r="BG203" s="299">
        <f>IF(N203="zákl. přenesená",J203,0)</f>
        <v>0</v>
      </c>
      <c r="BH203" s="299">
        <f>IF(N203="sníž. přenesená",J203,0)</f>
        <v>0</v>
      </c>
      <c r="BI203" s="299">
        <f>IF(N203="nulová",J203,0)</f>
        <v>0</v>
      </c>
      <c r="BJ203" s="204" t="s">
        <v>74</v>
      </c>
      <c r="BK203" s="299">
        <f>ROUND(I203*H203,2)</f>
        <v>0</v>
      </c>
      <c r="BL203" s="204" t="s">
        <v>115</v>
      </c>
      <c r="BM203" s="298" t="s">
        <v>326</v>
      </c>
    </row>
    <row r="204" spans="1:47" s="216" customFormat="1" ht="12">
      <c r="A204" s="213"/>
      <c r="B204" s="214"/>
      <c r="C204" s="213"/>
      <c r="D204" s="300" t="s">
        <v>117</v>
      </c>
      <c r="E204" s="213"/>
      <c r="F204" s="301" t="s">
        <v>327</v>
      </c>
      <c r="G204" s="213"/>
      <c r="H204" s="213"/>
      <c r="I204" s="153"/>
      <c r="J204" s="213"/>
      <c r="K204" s="213"/>
      <c r="L204" s="214"/>
      <c r="M204" s="302"/>
      <c r="N204" s="303"/>
      <c r="O204" s="304"/>
      <c r="P204" s="304"/>
      <c r="Q204" s="304"/>
      <c r="R204" s="304"/>
      <c r="S204" s="304"/>
      <c r="T204" s="305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T204" s="204" t="s">
        <v>117</v>
      </c>
      <c r="AU204" s="204" t="s">
        <v>74</v>
      </c>
    </row>
    <row r="205" spans="1:47" s="216" customFormat="1" ht="12">
      <c r="A205" s="213"/>
      <c r="B205" s="214"/>
      <c r="C205" s="213"/>
      <c r="D205" s="306" t="s">
        <v>119</v>
      </c>
      <c r="E205" s="213"/>
      <c r="F205" s="307" t="s">
        <v>328</v>
      </c>
      <c r="G205" s="213"/>
      <c r="H205" s="213"/>
      <c r="I205" s="153"/>
      <c r="J205" s="213"/>
      <c r="K205" s="213"/>
      <c r="L205" s="214"/>
      <c r="M205" s="302"/>
      <c r="N205" s="303"/>
      <c r="O205" s="304"/>
      <c r="P205" s="304"/>
      <c r="Q205" s="304"/>
      <c r="R205" s="304"/>
      <c r="S205" s="304"/>
      <c r="T205" s="305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T205" s="204" t="s">
        <v>119</v>
      </c>
      <c r="AU205" s="204" t="s">
        <v>74</v>
      </c>
    </row>
    <row r="206" spans="2:51" s="333" customFormat="1" ht="12">
      <c r="B206" s="334"/>
      <c r="D206" s="300" t="s">
        <v>145</v>
      </c>
      <c r="E206" s="335" t="s">
        <v>3</v>
      </c>
      <c r="F206" s="336" t="s">
        <v>321</v>
      </c>
      <c r="H206" s="335" t="s">
        <v>3</v>
      </c>
      <c r="I206" s="157"/>
      <c r="L206" s="334"/>
      <c r="M206" s="337"/>
      <c r="N206" s="338"/>
      <c r="O206" s="338"/>
      <c r="P206" s="338"/>
      <c r="Q206" s="338"/>
      <c r="R206" s="338"/>
      <c r="S206" s="338"/>
      <c r="T206" s="339"/>
      <c r="AT206" s="335" t="s">
        <v>145</v>
      </c>
      <c r="AU206" s="335" t="s">
        <v>74</v>
      </c>
      <c r="AV206" s="333" t="s">
        <v>74</v>
      </c>
      <c r="AW206" s="333" t="s">
        <v>28</v>
      </c>
      <c r="AX206" s="333" t="s">
        <v>66</v>
      </c>
      <c r="AY206" s="335" t="s">
        <v>108</v>
      </c>
    </row>
    <row r="207" spans="2:51" s="308" customFormat="1" ht="12">
      <c r="B207" s="309"/>
      <c r="D207" s="300" t="s">
        <v>145</v>
      </c>
      <c r="E207" s="310" t="s">
        <v>3</v>
      </c>
      <c r="F207" s="311" t="s">
        <v>322</v>
      </c>
      <c r="H207" s="312">
        <v>1750</v>
      </c>
      <c r="I207" s="154"/>
      <c r="L207" s="309"/>
      <c r="M207" s="313"/>
      <c r="N207" s="314"/>
      <c r="O207" s="314"/>
      <c r="P207" s="314"/>
      <c r="Q207" s="314"/>
      <c r="R207" s="314"/>
      <c r="S207" s="314"/>
      <c r="T207" s="315"/>
      <c r="AT207" s="310" t="s">
        <v>145</v>
      </c>
      <c r="AU207" s="310" t="s">
        <v>74</v>
      </c>
      <c r="AV207" s="308" t="s">
        <v>76</v>
      </c>
      <c r="AW207" s="308" t="s">
        <v>28</v>
      </c>
      <c r="AX207" s="308" t="s">
        <v>74</v>
      </c>
      <c r="AY207" s="310" t="s">
        <v>108</v>
      </c>
    </row>
    <row r="208" spans="1:65" s="216" customFormat="1" ht="16.5" customHeight="1">
      <c r="A208" s="213"/>
      <c r="B208" s="214"/>
      <c r="C208" s="288" t="s">
        <v>329</v>
      </c>
      <c r="D208" s="288" t="s">
        <v>110</v>
      </c>
      <c r="E208" s="289" t="s">
        <v>330</v>
      </c>
      <c r="F208" s="290" t="s">
        <v>331</v>
      </c>
      <c r="G208" s="291" t="s">
        <v>113</v>
      </c>
      <c r="H208" s="292">
        <v>106.725</v>
      </c>
      <c r="I208" s="70"/>
      <c r="J208" s="293">
        <f>ROUND(I208*H208,2)</f>
        <v>0</v>
      </c>
      <c r="K208" s="290" t="s">
        <v>114</v>
      </c>
      <c r="L208" s="214"/>
      <c r="M208" s="294" t="s">
        <v>3</v>
      </c>
      <c r="N208" s="295" t="s">
        <v>37</v>
      </c>
      <c r="O208" s="296">
        <v>0.002</v>
      </c>
      <c r="P208" s="296">
        <f>O208*H208</f>
        <v>0.21345</v>
      </c>
      <c r="Q208" s="296">
        <v>0.00071</v>
      </c>
      <c r="R208" s="296">
        <f>Q208*H208</f>
        <v>0.07577475</v>
      </c>
      <c r="S208" s="296">
        <v>0</v>
      </c>
      <c r="T208" s="297">
        <f>S208*H208</f>
        <v>0</v>
      </c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R208" s="298" t="s">
        <v>115</v>
      </c>
      <c r="AT208" s="298" t="s">
        <v>110</v>
      </c>
      <c r="AU208" s="298" t="s">
        <v>74</v>
      </c>
      <c r="AY208" s="204" t="s">
        <v>108</v>
      </c>
      <c r="BE208" s="299">
        <f>IF(N208="základní",J208,0)</f>
        <v>0</v>
      </c>
      <c r="BF208" s="299">
        <f>IF(N208="snížená",J208,0)</f>
        <v>0</v>
      </c>
      <c r="BG208" s="299">
        <f>IF(N208="zákl. přenesená",J208,0)</f>
        <v>0</v>
      </c>
      <c r="BH208" s="299">
        <f>IF(N208="sníž. přenesená",J208,0)</f>
        <v>0</v>
      </c>
      <c r="BI208" s="299">
        <f>IF(N208="nulová",J208,0)</f>
        <v>0</v>
      </c>
      <c r="BJ208" s="204" t="s">
        <v>74</v>
      </c>
      <c r="BK208" s="299">
        <f>ROUND(I208*H208,2)</f>
        <v>0</v>
      </c>
      <c r="BL208" s="204" t="s">
        <v>115</v>
      </c>
      <c r="BM208" s="298" t="s">
        <v>332</v>
      </c>
    </row>
    <row r="209" spans="1:47" s="216" customFormat="1" ht="12">
      <c r="A209" s="213"/>
      <c r="B209" s="214"/>
      <c r="C209" s="213"/>
      <c r="D209" s="300" t="s">
        <v>117</v>
      </c>
      <c r="E209" s="213"/>
      <c r="F209" s="301" t="s">
        <v>333</v>
      </c>
      <c r="G209" s="213"/>
      <c r="H209" s="213"/>
      <c r="I209" s="153"/>
      <c r="J209" s="213"/>
      <c r="K209" s="213"/>
      <c r="L209" s="214"/>
      <c r="M209" s="302"/>
      <c r="N209" s="303"/>
      <c r="O209" s="304"/>
      <c r="P209" s="304"/>
      <c r="Q209" s="304"/>
      <c r="R209" s="304"/>
      <c r="S209" s="304"/>
      <c r="T209" s="305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T209" s="204" t="s">
        <v>117</v>
      </c>
      <c r="AU209" s="204" t="s">
        <v>74</v>
      </c>
    </row>
    <row r="210" spans="1:47" s="216" customFormat="1" ht="12">
      <c r="A210" s="213"/>
      <c r="B210" s="214"/>
      <c r="C210" s="213"/>
      <c r="D210" s="306" t="s">
        <v>119</v>
      </c>
      <c r="E210" s="213"/>
      <c r="F210" s="307" t="s">
        <v>334</v>
      </c>
      <c r="G210" s="213"/>
      <c r="H210" s="213"/>
      <c r="I210" s="153"/>
      <c r="J210" s="213"/>
      <c r="K210" s="213"/>
      <c r="L210" s="214"/>
      <c r="M210" s="302"/>
      <c r="N210" s="303"/>
      <c r="O210" s="304"/>
      <c r="P210" s="304"/>
      <c r="Q210" s="304"/>
      <c r="R210" s="304"/>
      <c r="S210" s="304"/>
      <c r="T210" s="305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T210" s="204" t="s">
        <v>119</v>
      </c>
      <c r="AU210" s="204" t="s">
        <v>74</v>
      </c>
    </row>
    <row r="211" spans="1:65" s="216" customFormat="1" ht="21.75" customHeight="1">
      <c r="A211" s="213"/>
      <c r="B211" s="214"/>
      <c r="C211" s="288" t="s">
        <v>335</v>
      </c>
      <c r="D211" s="288" t="s">
        <v>110</v>
      </c>
      <c r="E211" s="289" t="s">
        <v>336</v>
      </c>
      <c r="F211" s="290" t="s">
        <v>337</v>
      </c>
      <c r="G211" s="291" t="s">
        <v>113</v>
      </c>
      <c r="H211" s="292">
        <v>106.725</v>
      </c>
      <c r="I211" s="70"/>
      <c r="J211" s="293">
        <f>ROUND(I211*H211,2)</f>
        <v>0</v>
      </c>
      <c r="K211" s="290" t="s">
        <v>114</v>
      </c>
      <c r="L211" s="214"/>
      <c r="M211" s="294" t="s">
        <v>3</v>
      </c>
      <c r="N211" s="295" t="s">
        <v>37</v>
      </c>
      <c r="O211" s="296">
        <v>0.083</v>
      </c>
      <c r="P211" s="296">
        <f>O211*H211</f>
        <v>8.858175</v>
      </c>
      <c r="Q211" s="296">
        <v>0.15559</v>
      </c>
      <c r="R211" s="296">
        <f>Q211*H211</f>
        <v>16.60534275</v>
      </c>
      <c r="S211" s="296">
        <v>0</v>
      </c>
      <c r="T211" s="297">
        <f>S211*H211</f>
        <v>0</v>
      </c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R211" s="298" t="s">
        <v>115</v>
      </c>
      <c r="AT211" s="298" t="s">
        <v>110</v>
      </c>
      <c r="AU211" s="298" t="s">
        <v>74</v>
      </c>
      <c r="AY211" s="204" t="s">
        <v>108</v>
      </c>
      <c r="BE211" s="299">
        <f>IF(N211="základní",J211,0)</f>
        <v>0</v>
      </c>
      <c r="BF211" s="299">
        <f>IF(N211="snížená",J211,0)</f>
        <v>0</v>
      </c>
      <c r="BG211" s="299">
        <f>IF(N211="zákl. přenesená",J211,0)</f>
        <v>0</v>
      </c>
      <c r="BH211" s="299">
        <f>IF(N211="sníž. přenesená",J211,0)</f>
        <v>0</v>
      </c>
      <c r="BI211" s="299">
        <f>IF(N211="nulová",J211,0)</f>
        <v>0</v>
      </c>
      <c r="BJ211" s="204" t="s">
        <v>74</v>
      </c>
      <c r="BK211" s="299">
        <f>ROUND(I211*H211,2)</f>
        <v>0</v>
      </c>
      <c r="BL211" s="204" t="s">
        <v>115</v>
      </c>
      <c r="BM211" s="298" t="s">
        <v>338</v>
      </c>
    </row>
    <row r="212" spans="1:47" s="216" customFormat="1" ht="19.5">
      <c r="A212" s="213"/>
      <c r="B212" s="214"/>
      <c r="C212" s="213"/>
      <c r="D212" s="300" t="s">
        <v>117</v>
      </c>
      <c r="E212" s="213"/>
      <c r="F212" s="301" t="s">
        <v>339</v>
      </c>
      <c r="G212" s="213"/>
      <c r="H212" s="213"/>
      <c r="I212" s="153"/>
      <c r="J212" s="213"/>
      <c r="K212" s="213"/>
      <c r="L212" s="214"/>
      <c r="M212" s="302"/>
      <c r="N212" s="303"/>
      <c r="O212" s="304"/>
      <c r="P212" s="304"/>
      <c r="Q212" s="304"/>
      <c r="R212" s="304"/>
      <c r="S212" s="304"/>
      <c r="T212" s="305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T212" s="204" t="s">
        <v>117</v>
      </c>
      <c r="AU212" s="204" t="s">
        <v>74</v>
      </c>
    </row>
    <row r="213" spans="1:47" s="216" customFormat="1" ht="12">
      <c r="A213" s="213"/>
      <c r="B213" s="214"/>
      <c r="C213" s="213"/>
      <c r="D213" s="306" t="s">
        <v>119</v>
      </c>
      <c r="E213" s="213"/>
      <c r="F213" s="307" t="s">
        <v>340</v>
      </c>
      <c r="G213" s="213"/>
      <c r="H213" s="213"/>
      <c r="I213" s="153"/>
      <c r="J213" s="213"/>
      <c r="K213" s="213"/>
      <c r="L213" s="214"/>
      <c r="M213" s="302"/>
      <c r="N213" s="303"/>
      <c r="O213" s="304"/>
      <c r="P213" s="304"/>
      <c r="Q213" s="304"/>
      <c r="R213" s="304"/>
      <c r="S213" s="304"/>
      <c r="T213" s="305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/>
      <c r="AT213" s="204" t="s">
        <v>119</v>
      </c>
      <c r="AU213" s="204" t="s">
        <v>74</v>
      </c>
    </row>
    <row r="214" spans="1:65" s="216" customFormat="1" ht="16.5" customHeight="1">
      <c r="A214" s="213"/>
      <c r="B214" s="214"/>
      <c r="C214" s="288" t="s">
        <v>341</v>
      </c>
      <c r="D214" s="288" t="s">
        <v>110</v>
      </c>
      <c r="E214" s="289" t="s">
        <v>342</v>
      </c>
      <c r="F214" s="290" t="s">
        <v>657</v>
      </c>
      <c r="G214" s="291" t="s">
        <v>113</v>
      </c>
      <c r="H214" s="292">
        <v>37.1</v>
      </c>
      <c r="I214" s="70"/>
      <c r="J214" s="293">
        <f>ROUND(I214*H214,2)</f>
        <v>0</v>
      </c>
      <c r="K214" s="290" t="s">
        <v>114</v>
      </c>
      <c r="L214" s="214"/>
      <c r="M214" s="294" t="s">
        <v>3</v>
      </c>
      <c r="N214" s="295" t="s">
        <v>37</v>
      </c>
      <c r="O214" s="296">
        <v>0.72</v>
      </c>
      <c r="P214" s="296">
        <f>O214*H214</f>
        <v>26.712</v>
      </c>
      <c r="Q214" s="296">
        <v>0.08922</v>
      </c>
      <c r="R214" s="296">
        <f>Q214*H214</f>
        <v>3.310062</v>
      </c>
      <c r="S214" s="296">
        <v>0</v>
      </c>
      <c r="T214" s="297">
        <f>S214*H214</f>
        <v>0</v>
      </c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R214" s="298" t="s">
        <v>115</v>
      </c>
      <c r="AT214" s="298" t="s">
        <v>110</v>
      </c>
      <c r="AU214" s="298" t="s">
        <v>74</v>
      </c>
      <c r="AY214" s="204" t="s">
        <v>108</v>
      </c>
      <c r="BE214" s="299">
        <f>IF(N214="základní",J214,0)</f>
        <v>0</v>
      </c>
      <c r="BF214" s="299">
        <f>IF(N214="snížená",J214,0)</f>
        <v>0</v>
      </c>
      <c r="BG214" s="299">
        <f>IF(N214="zákl. přenesená",J214,0)</f>
        <v>0</v>
      </c>
      <c r="BH214" s="299">
        <f>IF(N214="sníž. přenesená",J214,0)</f>
        <v>0</v>
      </c>
      <c r="BI214" s="299">
        <f>IF(N214="nulová",J214,0)</f>
        <v>0</v>
      </c>
      <c r="BJ214" s="204" t="s">
        <v>74</v>
      </c>
      <c r="BK214" s="299">
        <f>ROUND(I214*H214,2)</f>
        <v>0</v>
      </c>
      <c r="BL214" s="204" t="s">
        <v>115</v>
      </c>
      <c r="BM214" s="298" t="s">
        <v>343</v>
      </c>
    </row>
    <row r="215" spans="1:47" s="216" customFormat="1" ht="29.25">
      <c r="A215" s="213"/>
      <c r="B215" s="214"/>
      <c r="C215" s="213"/>
      <c r="D215" s="300" t="s">
        <v>117</v>
      </c>
      <c r="E215" s="213"/>
      <c r="F215" s="301" t="s">
        <v>344</v>
      </c>
      <c r="G215" s="213"/>
      <c r="H215" s="213"/>
      <c r="I215" s="153"/>
      <c r="J215" s="213"/>
      <c r="K215" s="213"/>
      <c r="L215" s="214"/>
      <c r="M215" s="302"/>
      <c r="N215" s="303"/>
      <c r="O215" s="304"/>
      <c r="P215" s="304"/>
      <c r="Q215" s="304"/>
      <c r="R215" s="304"/>
      <c r="S215" s="304"/>
      <c r="T215" s="305"/>
      <c r="U215" s="213"/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T215" s="204" t="s">
        <v>117</v>
      </c>
      <c r="AU215" s="204" t="s">
        <v>74</v>
      </c>
    </row>
    <row r="216" spans="1:47" s="216" customFormat="1" ht="12">
      <c r="A216" s="213"/>
      <c r="B216" s="214"/>
      <c r="C216" s="213"/>
      <c r="D216" s="306" t="s">
        <v>119</v>
      </c>
      <c r="E216" s="213"/>
      <c r="F216" s="307" t="s">
        <v>345</v>
      </c>
      <c r="G216" s="213"/>
      <c r="H216" s="213"/>
      <c r="I216" s="153"/>
      <c r="J216" s="213"/>
      <c r="K216" s="213"/>
      <c r="L216" s="214"/>
      <c r="M216" s="302"/>
      <c r="N216" s="303"/>
      <c r="O216" s="304"/>
      <c r="P216" s="304"/>
      <c r="Q216" s="304"/>
      <c r="R216" s="304"/>
      <c r="S216" s="304"/>
      <c r="T216" s="305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T216" s="204" t="s">
        <v>119</v>
      </c>
      <c r="AU216" s="204" t="s">
        <v>74</v>
      </c>
    </row>
    <row r="217" spans="2:51" s="333" customFormat="1" ht="12">
      <c r="B217" s="334"/>
      <c r="D217" s="300" t="s">
        <v>145</v>
      </c>
      <c r="E217" s="335" t="s">
        <v>3</v>
      </c>
      <c r="F217" s="336" t="s">
        <v>346</v>
      </c>
      <c r="H217" s="335" t="s">
        <v>3</v>
      </c>
      <c r="I217" s="157"/>
      <c r="L217" s="334"/>
      <c r="M217" s="337"/>
      <c r="N217" s="338"/>
      <c r="O217" s="338"/>
      <c r="P217" s="338"/>
      <c r="Q217" s="338"/>
      <c r="R217" s="338"/>
      <c r="S217" s="338"/>
      <c r="T217" s="339"/>
      <c r="AT217" s="335" t="s">
        <v>145</v>
      </c>
      <c r="AU217" s="335" t="s">
        <v>74</v>
      </c>
      <c r="AV217" s="333" t="s">
        <v>74</v>
      </c>
      <c r="AW217" s="333" t="s">
        <v>28</v>
      </c>
      <c r="AX217" s="333" t="s">
        <v>66</v>
      </c>
      <c r="AY217" s="335" t="s">
        <v>108</v>
      </c>
    </row>
    <row r="218" spans="2:51" s="308" customFormat="1" ht="12">
      <c r="B218" s="309"/>
      <c r="D218" s="300" t="s">
        <v>145</v>
      </c>
      <c r="E218" s="310" t="s">
        <v>3</v>
      </c>
      <c r="F218" s="311" t="s">
        <v>347</v>
      </c>
      <c r="H218" s="312">
        <v>37.1</v>
      </c>
      <c r="I218" s="154"/>
      <c r="L218" s="309"/>
      <c r="M218" s="313"/>
      <c r="N218" s="314"/>
      <c r="O218" s="314"/>
      <c r="P218" s="314"/>
      <c r="Q218" s="314"/>
      <c r="R218" s="314"/>
      <c r="S218" s="314"/>
      <c r="T218" s="315"/>
      <c r="AT218" s="310" t="s">
        <v>145</v>
      </c>
      <c r="AU218" s="310" t="s">
        <v>74</v>
      </c>
      <c r="AV218" s="308" t="s">
        <v>76</v>
      </c>
      <c r="AW218" s="308" t="s">
        <v>28</v>
      </c>
      <c r="AX218" s="308" t="s">
        <v>74</v>
      </c>
      <c r="AY218" s="310" t="s">
        <v>108</v>
      </c>
    </row>
    <row r="219" spans="1:65" s="216" customFormat="1" ht="16.5" customHeight="1">
      <c r="A219" s="213"/>
      <c r="B219" s="214"/>
      <c r="C219" s="324" t="s">
        <v>348</v>
      </c>
      <c r="D219" s="324" t="s">
        <v>161</v>
      </c>
      <c r="E219" s="325" t="s">
        <v>349</v>
      </c>
      <c r="F219" s="326" t="s">
        <v>350</v>
      </c>
      <c r="G219" s="327" t="s">
        <v>113</v>
      </c>
      <c r="H219" s="328">
        <v>37.842</v>
      </c>
      <c r="I219" s="71"/>
      <c r="J219" s="329">
        <f>ROUND(I219*H219,2)</f>
        <v>0</v>
      </c>
      <c r="K219" s="326" t="s">
        <v>114</v>
      </c>
      <c r="L219" s="330"/>
      <c r="M219" s="331" t="s">
        <v>3</v>
      </c>
      <c r="N219" s="332" t="s">
        <v>37</v>
      </c>
      <c r="O219" s="296">
        <v>0</v>
      </c>
      <c r="P219" s="296">
        <f>O219*H219</f>
        <v>0</v>
      </c>
      <c r="Q219" s="296">
        <v>0.131</v>
      </c>
      <c r="R219" s="296">
        <f>Q219*H219</f>
        <v>4.957302</v>
      </c>
      <c r="S219" s="296">
        <v>0</v>
      </c>
      <c r="T219" s="297">
        <f>S219*H219</f>
        <v>0</v>
      </c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R219" s="298" t="s">
        <v>160</v>
      </c>
      <c r="AT219" s="298" t="s">
        <v>161</v>
      </c>
      <c r="AU219" s="298" t="s">
        <v>74</v>
      </c>
      <c r="AY219" s="204" t="s">
        <v>108</v>
      </c>
      <c r="BE219" s="299">
        <f>IF(N219="základní",J219,0)</f>
        <v>0</v>
      </c>
      <c r="BF219" s="299">
        <f>IF(N219="snížená",J219,0)</f>
        <v>0</v>
      </c>
      <c r="BG219" s="299">
        <f>IF(N219="zákl. přenesená",J219,0)</f>
        <v>0</v>
      </c>
      <c r="BH219" s="299">
        <f>IF(N219="sníž. přenesená",J219,0)</f>
        <v>0</v>
      </c>
      <c r="BI219" s="299">
        <f>IF(N219="nulová",J219,0)</f>
        <v>0</v>
      </c>
      <c r="BJ219" s="204" t="s">
        <v>74</v>
      </c>
      <c r="BK219" s="299">
        <f>ROUND(I219*H219,2)</f>
        <v>0</v>
      </c>
      <c r="BL219" s="204" t="s">
        <v>115</v>
      </c>
      <c r="BM219" s="298" t="s">
        <v>351</v>
      </c>
    </row>
    <row r="220" spans="1:47" s="216" customFormat="1" ht="12">
      <c r="A220" s="213"/>
      <c r="B220" s="214"/>
      <c r="C220" s="213"/>
      <c r="D220" s="300" t="s">
        <v>117</v>
      </c>
      <c r="E220" s="213"/>
      <c r="F220" s="301" t="s">
        <v>350</v>
      </c>
      <c r="G220" s="213"/>
      <c r="H220" s="213"/>
      <c r="I220" s="153"/>
      <c r="J220" s="213"/>
      <c r="K220" s="213"/>
      <c r="L220" s="214"/>
      <c r="M220" s="302"/>
      <c r="N220" s="303"/>
      <c r="O220" s="304"/>
      <c r="P220" s="304"/>
      <c r="Q220" s="304"/>
      <c r="R220" s="304"/>
      <c r="S220" s="304"/>
      <c r="T220" s="305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T220" s="204" t="s">
        <v>117</v>
      </c>
      <c r="AU220" s="204" t="s">
        <v>74</v>
      </c>
    </row>
    <row r="221" spans="2:51" s="333" customFormat="1" ht="12">
      <c r="B221" s="334"/>
      <c r="D221" s="300" t="s">
        <v>145</v>
      </c>
      <c r="E221" s="335" t="s">
        <v>3</v>
      </c>
      <c r="F221" s="336" t="s">
        <v>352</v>
      </c>
      <c r="H221" s="335" t="s">
        <v>3</v>
      </c>
      <c r="I221" s="157"/>
      <c r="L221" s="334"/>
      <c r="M221" s="337"/>
      <c r="N221" s="338"/>
      <c r="O221" s="338"/>
      <c r="P221" s="338"/>
      <c r="Q221" s="338"/>
      <c r="R221" s="338"/>
      <c r="S221" s="338"/>
      <c r="T221" s="339"/>
      <c r="AT221" s="335" t="s">
        <v>145</v>
      </c>
      <c r="AU221" s="335" t="s">
        <v>74</v>
      </c>
      <c r="AV221" s="333" t="s">
        <v>74</v>
      </c>
      <c r="AW221" s="333" t="s">
        <v>28</v>
      </c>
      <c r="AX221" s="333" t="s">
        <v>66</v>
      </c>
      <c r="AY221" s="335" t="s">
        <v>108</v>
      </c>
    </row>
    <row r="222" spans="2:51" s="308" customFormat="1" ht="12">
      <c r="B222" s="309"/>
      <c r="D222" s="300" t="s">
        <v>145</v>
      </c>
      <c r="E222" s="310" t="s">
        <v>3</v>
      </c>
      <c r="F222" s="311" t="s">
        <v>353</v>
      </c>
      <c r="H222" s="312">
        <v>37.842</v>
      </c>
      <c r="I222" s="154"/>
      <c r="L222" s="309"/>
      <c r="M222" s="313"/>
      <c r="N222" s="314"/>
      <c r="O222" s="314"/>
      <c r="P222" s="314"/>
      <c r="Q222" s="314"/>
      <c r="R222" s="314"/>
      <c r="S222" s="314"/>
      <c r="T222" s="315"/>
      <c r="AT222" s="310" t="s">
        <v>145</v>
      </c>
      <c r="AU222" s="310" t="s">
        <v>74</v>
      </c>
      <c r="AV222" s="308" t="s">
        <v>76</v>
      </c>
      <c r="AW222" s="308" t="s">
        <v>28</v>
      </c>
      <c r="AX222" s="308" t="s">
        <v>74</v>
      </c>
      <c r="AY222" s="310" t="s">
        <v>108</v>
      </c>
    </row>
    <row r="223" spans="1:65" s="216" customFormat="1" ht="16.5" customHeight="1">
      <c r="A223" s="213"/>
      <c r="B223" s="214"/>
      <c r="C223" s="288" t="s">
        <v>354</v>
      </c>
      <c r="D223" s="288" t="s">
        <v>110</v>
      </c>
      <c r="E223" s="289" t="s">
        <v>355</v>
      </c>
      <c r="F223" s="290" t="s">
        <v>656</v>
      </c>
      <c r="G223" s="291" t="s">
        <v>113</v>
      </c>
      <c r="H223" s="292">
        <v>1750</v>
      </c>
      <c r="I223" s="70"/>
      <c r="J223" s="293">
        <f>ROUND(I223*H223,2)</f>
        <v>0</v>
      </c>
      <c r="K223" s="290" t="s">
        <v>114</v>
      </c>
      <c r="L223" s="214"/>
      <c r="M223" s="294" t="s">
        <v>3</v>
      </c>
      <c r="N223" s="295" t="s">
        <v>37</v>
      </c>
      <c r="O223" s="296">
        <v>0.5</v>
      </c>
      <c r="P223" s="296">
        <f>O223*H223</f>
        <v>875</v>
      </c>
      <c r="Q223" s="296">
        <v>0.08922</v>
      </c>
      <c r="R223" s="296">
        <f>Q223*H223</f>
        <v>156.135</v>
      </c>
      <c r="S223" s="296">
        <v>0</v>
      </c>
      <c r="T223" s="297">
        <f>S223*H223</f>
        <v>0</v>
      </c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R223" s="298" t="s">
        <v>115</v>
      </c>
      <c r="AT223" s="298" t="s">
        <v>110</v>
      </c>
      <c r="AU223" s="298" t="s">
        <v>74</v>
      </c>
      <c r="AY223" s="204" t="s">
        <v>108</v>
      </c>
      <c r="BE223" s="299">
        <f>IF(N223="základní",J223,0)</f>
        <v>0</v>
      </c>
      <c r="BF223" s="299">
        <f>IF(N223="snížená",J223,0)</f>
        <v>0</v>
      </c>
      <c r="BG223" s="299">
        <f>IF(N223="zákl. přenesená",J223,0)</f>
        <v>0</v>
      </c>
      <c r="BH223" s="299">
        <f>IF(N223="sníž. přenesená",J223,0)</f>
        <v>0</v>
      </c>
      <c r="BI223" s="299">
        <f>IF(N223="nulová",J223,0)</f>
        <v>0</v>
      </c>
      <c r="BJ223" s="204" t="s">
        <v>74</v>
      </c>
      <c r="BK223" s="299">
        <f>ROUND(I223*H223,2)</f>
        <v>0</v>
      </c>
      <c r="BL223" s="204" t="s">
        <v>115</v>
      </c>
      <c r="BM223" s="298" t="s">
        <v>356</v>
      </c>
    </row>
    <row r="224" spans="1:47" s="216" customFormat="1" ht="29.25">
      <c r="A224" s="213"/>
      <c r="B224" s="214"/>
      <c r="C224" s="213"/>
      <c r="D224" s="300" t="s">
        <v>117</v>
      </c>
      <c r="E224" s="213"/>
      <c r="F224" s="301" t="s">
        <v>357</v>
      </c>
      <c r="G224" s="213"/>
      <c r="H224" s="213"/>
      <c r="I224" s="153"/>
      <c r="J224" s="213"/>
      <c r="K224" s="213"/>
      <c r="L224" s="214"/>
      <c r="M224" s="302"/>
      <c r="N224" s="303"/>
      <c r="O224" s="304"/>
      <c r="P224" s="304"/>
      <c r="Q224" s="304"/>
      <c r="R224" s="304"/>
      <c r="S224" s="304"/>
      <c r="T224" s="305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T224" s="204" t="s">
        <v>117</v>
      </c>
      <c r="AU224" s="204" t="s">
        <v>74</v>
      </c>
    </row>
    <row r="225" spans="1:47" s="216" customFormat="1" ht="12">
      <c r="A225" s="213"/>
      <c r="B225" s="214"/>
      <c r="C225" s="213"/>
      <c r="D225" s="306" t="s">
        <v>119</v>
      </c>
      <c r="E225" s="213"/>
      <c r="F225" s="307" t="s">
        <v>358</v>
      </c>
      <c r="G225" s="213"/>
      <c r="H225" s="213"/>
      <c r="I225" s="153"/>
      <c r="J225" s="213"/>
      <c r="K225" s="213"/>
      <c r="L225" s="214"/>
      <c r="M225" s="302"/>
      <c r="N225" s="303"/>
      <c r="O225" s="304"/>
      <c r="P225" s="304"/>
      <c r="Q225" s="304"/>
      <c r="R225" s="304"/>
      <c r="S225" s="304"/>
      <c r="T225" s="305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T225" s="204" t="s">
        <v>119</v>
      </c>
      <c r="AU225" s="204" t="s">
        <v>74</v>
      </c>
    </row>
    <row r="226" spans="2:51" s="333" customFormat="1" ht="12">
      <c r="B226" s="334"/>
      <c r="D226" s="300" t="s">
        <v>145</v>
      </c>
      <c r="E226" s="335" t="s">
        <v>3</v>
      </c>
      <c r="F226" s="336" t="s">
        <v>321</v>
      </c>
      <c r="H226" s="335" t="s">
        <v>3</v>
      </c>
      <c r="I226" s="157"/>
      <c r="L226" s="334"/>
      <c r="M226" s="337"/>
      <c r="N226" s="338"/>
      <c r="O226" s="338"/>
      <c r="P226" s="338"/>
      <c r="Q226" s="338"/>
      <c r="R226" s="338"/>
      <c r="S226" s="338"/>
      <c r="T226" s="339"/>
      <c r="AT226" s="335" t="s">
        <v>145</v>
      </c>
      <c r="AU226" s="335" t="s">
        <v>74</v>
      </c>
      <c r="AV226" s="333" t="s">
        <v>74</v>
      </c>
      <c r="AW226" s="333" t="s">
        <v>28</v>
      </c>
      <c r="AX226" s="333" t="s">
        <v>66</v>
      </c>
      <c r="AY226" s="335" t="s">
        <v>108</v>
      </c>
    </row>
    <row r="227" spans="2:51" s="308" customFormat="1" ht="12">
      <c r="B227" s="309"/>
      <c r="D227" s="300" t="s">
        <v>145</v>
      </c>
      <c r="E227" s="310" t="s">
        <v>3</v>
      </c>
      <c r="F227" s="311" t="s">
        <v>322</v>
      </c>
      <c r="H227" s="312">
        <v>1750</v>
      </c>
      <c r="I227" s="154"/>
      <c r="L227" s="309"/>
      <c r="M227" s="313"/>
      <c r="N227" s="314"/>
      <c r="O227" s="314"/>
      <c r="P227" s="314"/>
      <c r="Q227" s="314"/>
      <c r="R227" s="314"/>
      <c r="S227" s="314"/>
      <c r="T227" s="315"/>
      <c r="AT227" s="310" t="s">
        <v>145</v>
      </c>
      <c r="AU227" s="310" t="s">
        <v>74</v>
      </c>
      <c r="AV227" s="308" t="s">
        <v>76</v>
      </c>
      <c r="AW227" s="308" t="s">
        <v>28</v>
      </c>
      <c r="AX227" s="308" t="s">
        <v>74</v>
      </c>
      <c r="AY227" s="310" t="s">
        <v>108</v>
      </c>
    </row>
    <row r="228" spans="1:65" s="216" customFormat="1" ht="16.5" customHeight="1">
      <c r="A228" s="213"/>
      <c r="B228" s="214"/>
      <c r="C228" s="324" t="s">
        <v>359</v>
      </c>
      <c r="D228" s="324" t="s">
        <v>161</v>
      </c>
      <c r="E228" s="325" t="s">
        <v>360</v>
      </c>
      <c r="F228" s="326" t="s">
        <v>371</v>
      </c>
      <c r="G228" s="327" t="s">
        <v>113</v>
      </c>
      <c r="H228" s="328">
        <v>1534.835</v>
      </c>
      <c r="I228" s="71"/>
      <c r="J228" s="329">
        <f>ROUND(I228*H228,2)</f>
        <v>0</v>
      </c>
      <c r="K228" s="326" t="s">
        <v>114</v>
      </c>
      <c r="L228" s="330"/>
      <c r="M228" s="331" t="s">
        <v>3</v>
      </c>
      <c r="N228" s="332" t="s">
        <v>37</v>
      </c>
      <c r="O228" s="296">
        <v>0</v>
      </c>
      <c r="P228" s="296">
        <f>O228*H228</f>
        <v>0</v>
      </c>
      <c r="Q228" s="296">
        <v>0.131</v>
      </c>
      <c r="R228" s="296">
        <f>Q228*H228</f>
        <v>201.063385</v>
      </c>
      <c r="S228" s="296">
        <v>0</v>
      </c>
      <c r="T228" s="297">
        <f>S228*H228</f>
        <v>0</v>
      </c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R228" s="298" t="s">
        <v>160</v>
      </c>
      <c r="AT228" s="298" t="s">
        <v>161</v>
      </c>
      <c r="AU228" s="298" t="s">
        <v>74</v>
      </c>
      <c r="AY228" s="204" t="s">
        <v>108</v>
      </c>
      <c r="BE228" s="299">
        <f>IF(N228="základní",J228,0)</f>
        <v>0</v>
      </c>
      <c r="BF228" s="299">
        <f>IF(N228="snížená",J228,0)</f>
        <v>0</v>
      </c>
      <c r="BG228" s="299">
        <f>IF(N228="zákl. přenesená",J228,0)</f>
        <v>0</v>
      </c>
      <c r="BH228" s="299">
        <f>IF(N228="sníž. přenesená",J228,0)</f>
        <v>0</v>
      </c>
      <c r="BI228" s="299">
        <f>IF(N228="nulová",J228,0)</f>
        <v>0</v>
      </c>
      <c r="BJ228" s="204" t="s">
        <v>74</v>
      </c>
      <c r="BK228" s="299">
        <f>ROUND(I228*H228,2)</f>
        <v>0</v>
      </c>
      <c r="BL228" s="204" t="s">
        <v>115</v>
      </c>
      <c r="BM228" s="298" t="s">
        <v>361</v>
      </c>
    </row>
    <row r="229" spans="1:47" s="216" customFormat="1" ht="12">
      <c r="A229" s="213"/>
      <c r="B229" s="214"/>
      <c r="C229" s="213"/>
      <c r="D229" s="300" t="s">
        <v>117</v>
      </c>
      <c r="E229" s="213"/>
      <c r="F229" s="301" t="s">
        <v>371</v>
      </c>
      <c r="G229" s="213"/>
      <c r="H229" s="213"/>
      <c r="I229" s="153"/>
      <c r="J229" s="213"/>
      <c r="K229" s="213"/>
      <c r="L229" s="214"/>
      <c r="M229" s="302"/>
      <c r="N229" s="303"/>
      <c r="O229" s="304"/>
      <c r="P229" s="304"/>
      <c r="Q229" s="304"/>
      <c r="R229" s="304"/>
      <c r="S229" s="304"/>
      <c r="T229" s="305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T229" s="204" t="s">
        <v>117</v>
      </c>
      <c r="AU229" s="204" t="s">
        <v>74</v>
      </c>
    </row>
    <row r="230" spans="2:51" s="333" customFormat="1" ht="12">
      <c r="B230" s="334"/>
      <c r="D230" s="300" t="s">
        <v>145</v>
      </c>
      <c r="E230" s="335" t="s">
        <v>3</v>
      </c>
      <c r="F230" s="336" t="s">
        <v>362</v>
      </c>
      <c r="H230" s="335" t="s">
        <v>3</v>
      </c>
      <c r="I230" s="157"/>
      <c r="L230" s="334"/>
      <c r="M230" s="337"/>
      <c r="N230" s="338"/>
      <c r="O230" s="338"/>
      <c r="P230" s="338"/>
      <c r="Q230" s="338"/>
      <c r="R230" s="338"/>
      <c r="S230" s="338"/>
      <c r="T230" s="339"/>
      <c r="AT230" s="335" t="s">
        <v>145</v>
      </c>
      <c r="AU230" s="335" t="s">
        <v>74</v>
      </c>
      <c r="AV230" s="333" t="s">
        <v>74</v>
      </c>
      <c r="AW230" s="333" t="s">
        <v>28</v>
      </c>
      <c r="AX230" s="333" t="s">
        <v>66</v>
      </c>
      <c r="AY230" s="335" t="s">
        <v>108</v>
      </c>
    </row>
    <row r="231" spans="2:51" s="308" customFormat="1" ht="12">
      <c r="B231" s="309"/>
      <c r="D231" s="300" t="s">
        <v>145</v>
      </c>
      <c r="E231" s="310" t="s">
        <v>3</v>
      </c>
      <c r="F231" s="311" t="s">
        <v>363</v>
      </c>
      <c r="H231" s="312">
        <v>1534.835</v>
      </c>
      <c r="I231" s="154"/>
      <c r="L231" s="309"/>
      <c r="M231" s="313"/>
      <c r="N231" s="314"/>
      <c r="O231" s="314"/>
      <c r="P231" s="314"/>
      <c r="Q231" s="314"/>
      <c r="R231" s="314"/>
      <c r="S231" s="314"/>
      <c r="T231" s="315"/>
      <c r="AT231" s="310" t="s">
        <v>145</v>
      </c>
      <c r="AU231" s="310" t="s">
        <v>74</v>
      </c>
      <c r="AV231" s="308" t="s">
        <v>76</v>
      </c>
      <c r="AW231" s="308" t="s">
        <v>28</v>
      </c>
      <c r="AX231" s="308" t="s">
        <v>74</v>
      </c>
      <c r="AY231" s="310" t="s">
        <v>108</v>
      </c>
    </row>
    <row r="232" spans="1:65" s="216" customFormat="1" ht="16.5" customHeight="1">
      <c r="A232" s="213"/>
      <c r="B232" s="214"/>
      <c r="C232" s="324" t="s">
        <v>364</v>
      </c>
      <c r="D232" s="324" t="s">
        <v>161</v>
      </c>
      <c r="E232" s="325" t="s">
        <v>365</v>
      </c>
      <c r="F232" s="326" t="s">
        <v>377</v>
      </c>
      <c r="G232" s="327" t="s">
        <v>113</v>
      </c>
      <c r="H232" s="328">
        <v>68.34</v>
      </c>
      <c r="I232" s="71"/>
      <c r="J232" s="329">
        <f>ROUND(I232*H232,2)</f>
        <v>0</v>
      </c>
      <c r="K232" s="326" t="s">
        <v>114</v>
      </c>
      <c r="L232" s="330"/>
      <c r="M232" s="331" t="s">
        <v>3</v>
      </c>
      <c r="N232" s="332" t="s">
        <v>37</v>
      </c>
      <c r="O232" s="296">
        <v>0</v>
      </c>
      <c r="P232" s="296">
        <f>O232*H232</f>
        <v>0</v>
      </c>
      <c r="Q232" s="296">
        <v>0.131</v>
      </c>
      <c r="R232" s="296">
        <f>Q232*H232</f>
        <v>8.95254</v>
      </c>
      <c r="S232" s="296">
        <v>0</v>
      </c>
      <c r="T232" s="297">
        <f>S232*H232</f>
        <v>0</v>
      </c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R232" s="298" t="s">
        <v>160</v>
      </c>
      <c r="AT232" s="298" t="s">
        <v>161</v>
      </c>
      <c r="AU232" s="298" t="s">
        <v>74</v>
      </c>
      <c r="AY232" s="204" t="s">
        <v>108</v>
      </c>
      <c r="BE232" s="299">
        <f>IF(N232="základní",J232,0)</f>
        <v>0</v>
      </c>
      <c r="BF232" s="299">
        <f>IF(N232="snížená",J232,0)</f>
        <v>0</v>
      </c>
      <c r="BG232" s="299">
        <f>IF(N232="zákl. přenesená",J232,0)</f>
        <v>0</v>
      </c>
      <c r="BH232" s="299">
        <f>IF(N232="sníž. přenesená",J232,0)</f>
        <v>0</v>
      </c>
      <c r="BI232" s="299">
        <f>IF(N232="nulová",J232,0)</f>
        <v>0</v>
      </c>
      <c r="BJ232" s="204" t="s">
        <v>74</v>
      </c>
      <c r="BK232" s="299">
        <f>ROUND(I232*H232,2)</f>
        <v>0</v>
      </c>
      <c r="BL232" s="204" t="s">
        <v>115</v>
      </c>
      <c r="BM232" s="298" t="s">
        <v>366</v>
      </c>
    </row>
    <row r="233" spans="1:47" s="216" customFormat="1" ht="12">
      <c r="A233" s="213"/>
      <c r="B233" s="214"/>
      <c r="C233" s="213"/>
      <c r="D233" s="300" t="s">
        <v>117</v>
      </c>
      <c r="E233" s="213"/>
      <c r="F233" s="301" t="s">
        <v>377</v>
      </c>
      <c r="G233" s="213"/>
      <c r="H233" s="213"/>
      <c r="I233" s="153"/>
      <c r="J233" s="213"/>
      <c r="K233" s="213"/>
      <c r="L233" s="214"/>
      <c r="M233" s="302"/>
      <c r="N233" s="303"/>
      <c r="O233" s="304"/>
      <c r="P233" s="304"/>
      <c r="Q233" s="304"/>
      <c r="R233" s="304"/>
      <c r="S233" s="304"/>
      <c r="T233" s="305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T233" s="204" t="s">
        <v>117</v>
      </c>
      <c r="AU233" s="204" t="s">
        <v>74</v>
      </c>
    </row>
    <row r="234" spans="2:51" s="333" customFormat="1" ht="12">
      <c r="B234" s="334"/>
      <c r="D234" s="300" t="s">
        <v>145</v>
      </c>
      <c r="E234" s="335" t="s">
        <v>3</v>
      </c>
      <c r="F234" s="336" t="s">
        <v>367</v>
      </c>
      <c r="H234" s="335" t="s">
        <v>3</v>
      </c>
      <c r="I234" s="157"/>
      <c r="L234" s="334"/>
      <c r="M234" s="337"/>
      <c r="N234" s="338"/>
      <c r="O234" s="338"/>
      <c r="P234" s="338"/>
      <c r="Q234" s="338"/>
      <c r="R234" s="338"/>
      <c r="S234" s="338"/>
      <c r="T234" s="339"/>
      <c r="AT234" s="335" t="s">
        <v>145</v>
      </c>
      <c r="AU234" s="335" t="s">
        <v>74</v>
      </c>
      <c r="AV234" s="333" t="s">
        <v>74</v>
      </c>
      <c r="AW234" s="333" t="s">
        <v>28</v>
      </c>
      <c r="AX234" s="333" t="s">
        <v>66</v>
      </c>
      <c r="AY234" s="335" t="s">
        <v>108</v>
      </c>
    </row>
    <row r="235" spans="2:51" s="333" customFormat="1" ht="12">
      <c r="B235" s="334"/>
      <c r="D235" s="300" t="s">
        <v>145</v>
      </c>
      <c r="E235" s="335" t="s">
        <v>3</v>
      </c>
      <c r="F235" s="336" t="s">
        <v>352</v>
      </c>
      <c r="H235" s="335" t="s">
        <v>3</v>
      </c>
      <c r="I235" s="157"/>
      <c r="L235" s="334"/>
      <c r="M235" s="337"/>
      <c r="N235" s="338"/>
      <c r="O235" s="338"/>
      <c r="P235" s="338"/>
      <c r="Q235" s="338"/>
      <c r="R235" s="338"/>
      <c r="S235" s="338"/>
      <c r="T235" s="339"/>
      <c r="AT235" s="335" t="s">
        <v>145</v>
      </c>
      <c r="AU235" s="335" t="s">
        <v>74</v>
      </c>
      <c r="AV235" s="333" t="s">
        <v>74</v>
      </c>
      <c r="AW235" s="333" t="s">
        <v>28</v>
      </c>
      <c r="AX235" s="333" t="s">
        <v>66</v>
      </c>
      <c r="AY235" s="335" t="s">
        <v>108</v>
      </c>
    </row>
    <row r="236" spans="2:51" s="308" customFormat="1" ht="12">
      <c r="B236" s="309"/>
      <c r="D236" s="300" t="s">
        <v>145</v>
      </c>
      <c r="E236" s="310" t="s">
        <v>3</v>
      </c>
      <c r="F236" s="311" t="s">
        <v>368</v>
      </c>
      <c r="H236" s="312">
        <v>68.34</v>
      </c>
      <c r="I236" s="154"/>
      <c r="L236" s="309"/>
      <c r="M236" s="313"/>
      <c r="N236" s="314"/>
      <c r="O236" s="314"/>
      <c r="P236" s="314"/>
      <c r="Q236" s="314"/>
      <c r="R236" s="314"/>
      <c r="S236" s="314"/>
      <c r="T236" s="315"/>
      <c r="AT236" s="310" t="s">
        <v>145</v>
      </c>
      <c r="AU236" s="310" t="s">
        <v>74</v>
      </c>
      <c r="AV236" s="308" t="s">
        <v>76</v>
      </c>
      <c r="AW236" s="308" t="s">
        <v>28</v>
      </c>
      <c r="AX236" s="308" t="s">
        <v>74</v>
      </c>
      <c r="AY236" s="310" t="s">
        <v>108</v>
      </c>
    </row>
    <row r="237" spans="1:65" s="216" customFormat="1" ht="16.5" customHeight="1">
      <c r="A237" s="213"/>
      <c r="B237" s="214"/>
      <c r="C237" s="324" t="s">
        <v>369</v>
      </c>
      <c r="D237" s="324" t="s">
        <v>161</v>
      </c>
      <c r="E237" s="325" t="s">
        <v>370</v>
      </c>
      <c r="F237" s="326" t="s">
        <v>658</v>
      </c>
      <c r="G237" s="327" t="s">
        <v>113</v>
      </c>
      <c r="H237" s="328">
        <v>168.096</v>
      </c>
      <c r="I237" s="71"/>
      <c r="J237" s="329">
        <f>ROUND(I237*H237,2)</f>
        <v>0</v>
      </c>
      <c r="K237" s="326" t="s">
        <v>114</v>
      </c>
      <c r="L237" s="330"/>
      <c r="M237" s="331" t="s">
        <v>3</v>
      </c>
      <c r="N237" s="332" t="s">
        <v>37</v>
      </c>
      <c r="O237" s="296">
        <v>0</v>
      </c>
      <c r="P237" s="296">
        <f>O237*H237</f>
        <v>0</v>
      </c>
      <c r="Q237" s="296">
        <v>0.176</v>
      </c>
      <c r="R237" s="296">
        <f>Q237*H237</f>
        <v>29.584896</v>
      </c>
      <c r="S237" s="296">
        <v>0</v>
      </c>
      <c r="T237" s="297">
        <f>S237*H237</f>
        <v>0</v>
      </c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R237" s="298" t="s">
        <v>160</v>
      </c>
      <c r="AT237" s="298" t="s">
        <v>161</v>
      </c>
      <c r="AU237" s="298" t="s">
        <v>74</v>
      </c>
      <c r="AY237" s="204" t="s">
        <v>108</v>
      </c>
      <c r="BE237" s="299">
        <f>IF(N237="základní",J237,0)</f>
        <v>0</v>
      </c>
      <c r="BF237" s="299">
        <f>IF(N237="snížená",J237,0)</f>
        <v>0</v>
      </c>
      <c r="BG237" s="299">
        <f>IF(N237="zákl. přenesená",J237,0)</f>
        <v>0</v>
      </c>
      <c r="BH237" s="299">
        <f>IF(N237="sníž. přenesená",J237,0)</f>
        <v>0</v>
      </c>
      <c r="BI237" s="299">
        <f>IF(N237="nulová",J237,0)</f>
        <v>0</v>
      </c>
      <c r="BJ237" s="204" t="s">
        <v>74</v>
      </c>
      <c r="BK237" s="299">
        <f>ROUND(I237*H237,2)</f>
        <v>0</v>
      </c>
      <c r="BL237" s="204" t="s">
        <v>115</v>
      </c>
      <c r="BM237" s="298" t="s">
        <v>372</v>
      </c>
    </row>
    <row r="238" spans="1:47" s="216" customFormat="1" ht="12">
      <c r="A238" s="213"/>
      <c r="B238" s="214"/>
      <c r="C238" s="213"/>
      <c r="D238" s="300" t="s">
        <v>117</v>
      </c>
      <c r="E238" s="213"/>
      <c r="F238" s="301" t="s">
        <v>658</v>
      </c>
      <c r="G238" s="213"/>
      <c r="H238" s="213"/>
      <c r="I238" s="153"/>
      <c r="J238" s="213"/>
      <c r="K238" s="213"/>
      <c r="L238" s="214"/>
      <c r="M238" s="302"/>
      <c r="N238" s="303"/>
      <c r="O238" s="304"/>
      <c r="P238" s="304"/>
      <c r="Q238" s="304"/>
      <c r="R238" s="304"/>
      <c r="S238" s="304"/>
      <c r="T238" s="305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T238" s="204" t="s">
        <v>117</v>
      </c>
      <c r="AU238" s="204" t="s">
        <v>74</v>
      </c>
    </row>
    <row r="239" spans="2:51" s="333" customFormat="1" ht="12">
      <c r="B239" s="334"/>
      <c r="D239" s="300" t="s">
        <v>145</v>
      </c>
      <c r="E239" s="335" t="s">
        <v>3</v>
      </c>
      <c r="F239" s="336" t="s">
        <v>373</v>
      </c>
      <c r="H239" s="335" t="s">
        <v>3</v>
      </c>
      <c r="I239" s="157"/>
      <c r="L239" s="334"/>
      <c r="M239" s="337"/>
      <c r="N239" s="338"/>
      <c r="O239" s="338"/>
      <c r="P239" s="338"/>
      <c r="Q239" s="338"/>
      <c r="R239" s="338"/>
      <c r="S239" s="338"/>
      <c r="T239" s="339"/>
      <c r="AT239" s="335" t="s">
        <v>145</v>
      </c>
      <c r="AU239" s="335" t="s">
        <v>74</v>
      </c>
      <c r="AV239" s="333" t="s">
        <v>74</v>
      </c>
      <c r="AW239" s="333" t="s">
        <v>28</v>
      </c>
      <c r="AX239" s="333" t="s">
        <v>66</v>
      </c>
      <c r="AY239" s="335" t="s">
        <v>108</v>
      </c>
    </row>
    <row r="240" spans="2:51" s="333" customFormat="1" ht="12">
      <c r="B240" s="334"/>
      <c r="D240" s="300" t="s">
        <v>145</v>
      </c>
      <c r="E240" s="335" t="s">
        <v>3</v>
      </c>
      <c r="F240" s="336" t="s">
        <v>352</v>
      </c>
      <c r="H240" s="335" t="s">
        <v>3</v>
      </c>
      <c r="I240" s="157"/>
      <c r="L240" s="334"/>
      <c r="M240" s="337"/>
      <c r="N240" s="338"/>
      <c r="O240" s="338"/>
      <c r="P240" s="338"/>
      <c r="Q240" s="338"/>
      <c r="R240" s="338"/>
      <c r="S240" s="338"/>
      <c r="T240" s="339"/>
      <c r="AT240" s="335" t="s">
        <v>145</v>
      </c>
      <c r="AU240" s="335" t="s">
        <v>74</v>
      </c>
      <c r="AV240" s="333" t="s">
        <v>74</v>
      </c>
      <c r="AW240" s="333" t="s">
        <v>28</v>
      </c>
      <c r="AX240" s="333" t="s">
        <v>66</v>
      </c>
      <c r="AY240" s="335" t="s">
        <v>108</v>
      </c>
    </row>
    <row r="241" spans="2:51" s="308" customFormat="1" ht="12">
      <c r="B241" s="309"/>
      <c r="D241" s="300" t="s">
        <v>145</v>
      </c>
      <c r="E241" s="310" t="s">
        <v>3</v>
      </c>
      <c r="F241" s="311" t="s">
        <v>374</v>
      </c>
      <c r="H241" s="312">
        <v>168.096</v>
      </c>
      <c r="I241" s="154"/>
      <c r="L241" s="309"/>
      <c r="M241" s="313"/>
      <c r="N241" s="314"/>
      <c r="O241" s="314"/>
      <c r="P241" s="314"/>
      <c r="Q241" s="314"/>
      <c r="R241" s="314"/>
      <c r="S241" s="314"/>
      <c r="T241" s="315"/>
      <c r="AT241" s="310" t="s">
        <v>145</v>
      </c>
      <c r="AU241" s="310" t="s">
        <v>74</v>
      </c>
      <c r="AV241" s="308" t="s">
        <v>76</v>
      </c>
      <c r="AW241" s="308" t="s">
        <v>28</v>
      </c>
      <c r="AX241" s="308" t="s">
        <v>74</v>
      </c>
      <c r="AY241" s="310" t="s">
        <v>108</v>
      </c>
    </row>
    <row r="242" spans="1:65" s="216" customFormat="1" ht="16.5" customHeight="1">
      <c r="A242" s="213"/>
      <c r="B242" s="214"/>
      <c r="C242" s="324" t="s">
        <v>375</v>
      </c>
      <c r="D242" s="324" t="s">
        <v>161</v>
      </c>
      <c r="E242" s="325" t="s">
        <v>376</v>
      </c>
      <c r="F242" s="326" t="s">
        <v>659</v>
      </c>
      <c r="G242" s="327" t="s">
        <v>113</v>
      </c>
      <c r="H242" s="328">
        <v>13.668</v>
      </c>
      <c r="I242" s="71"/>
      <c r="J242" s="329">
        <f>ROUND(I242*H242,2)</f>
        <v>0</v>
      </c>
      <c r="K242" s="326" t="s">
        <v>114</v>
      </c>
      <c r="L242" s="330"/>
      <c r="M242" s="331" t="s">
        <v>3</v>
      </c>
      <c r="N242" s="332" t="s">
        <v>37</v>
      </c>
      <c r="O242" s="296">
        <v>0</v>
      </c>
      <c r="P242" s="296">
        <f>O242*H242</f>
        <v>0</v>
      </c>
      <c r="Q242" s="296">
        <v>0.176</v>
      </c>
      <c r="R242" s="296">
        <f>Q242*H242</f>
        <v>2.4055679999999997</v>
      </c>
      <c r="S242" s="296">
        <v>0</v>
      </c>
      <c r="T242" s="297">
        <f>S242*H242</f>
        <v>0</v>
      </c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R242" s="298" t="s">
        <v>160</v>
      </c>
      <c r="AT242" s="298" t="s">
        <v>161</v>
      </c>
      <c r="AU242" s="298" t="s">
        <v>74</v>
      </c>
      <c r="AY242" s="204" t="s">
        <v>108</v>
      </c>
      <c r="BE242" s="299">
        <f>IF(N242="základní",J242,0)</f>
        <v>0</v>
      </c>
      <c r="BF242" s="299">
        <f>IF(N242="snížená",J242,0)</f>
        <v>0</v>
      </c>
      <c r="BG242" s="299">
        <f>IF(N242="zákl. přenesená",J242,0)</f>
        <v>0</v>
      </c>
      <c r="BH242" s="299">
        <f>IF(N242="sníž. přenesená",J242,0)</f>
        <v>0</v>
      </c>
      <c r="BI242" s="299">
        <f>IF(N242="nulová",J242,0)</f>
        <v>0</v>
      </c>
      <c r="BJ242" s="204" t="s">
        <v>74</v>
      </c>
      <c r="BK242" s="299">
        <f>ROUND(I242*H242,2)</f>
        <v>0</v>
      </c>
      <c r="BL242" s="204" t="s">
        <v>115</v>
      </c>
      <c r="BM242" s="298" t="s">
        <v>378</v>
      </c>
    </row>
    <row r="243" spans="1:47" s="216" customFormat="1" ht="12">
      <c r="A243" s="213"/>
      <c r="B243" s="214"/>
      <c r="C243" s="213"/>
      <c r="D243" s="300" t="s">
        <v>117</v>
      </c>
      <c r="E243" s="213"/>
      <c r="F243" s="301" t="s">
        <v>659</v>
      </c>
      <c r="G243" s="213"/>
      <c r="H243" s="213"/>
      <c r="I243" s="153"/>
      <c r="J243" s="213"/>
      <c r="K243" s="213"/>
      <c r="L243" s="214"/>
      <c r="M243" s="302"/>
      <c r="N243" s="303"/>
      <c r="O243" s="304"/>
      <c r="P243" s="304"/>
      <c r="Q243" s="304"/>
      <c r="R243" s="304"/>
      <c r="S243" s="304"/>
      <c r="T243" s="305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  <c r="AT243" s="204" t="s">
        <v>117</v>
      </c>
      <c r="AU243" s="204" t="s">
        <v>74</v>
      </c>
    </row>
    <row r="244" spans="2:51" s="333" customFormat="1" ht="12">
      <c r="B244" s="334"/>
      <c r="D244" s="300" t="s">
        <v>145</v>
      </c>
      <c r="E244" s="335" t="s">
        <v>3</v>
      </c>
      <c r="F244" s="336" t="s">
        <v>379</v>
      </c>
      <c r="H244" s="335" t="s">
        <v>3</v>
      </c>
      <c r="I244" s="157"/>
      <c r="L244" s="334"/>
      <c r="M244" s="337"/>
      <c r="N244" s="338"/>
      <c r="O244" s="338"/>
      <c r="P244" s="338"/>
      <c r="Q244" s="338"/>
      <c r="R244" s="338"/>
      <c r="S244" s="338"/>
      <c r="T244" s="339"/>
      <c r="AT244" s="335" t="s">
        <v>145</v>
      </c>
      <c r="AU244" s="335" t="s">
        <v>74</v>
      </c>
      <c r="AV244" s="333" t="s">
        <v>74</v>
      </c>
      <c r="AW244" s="333" t="s">
        <v>28</v>
      </c>
      <c r="AX244" s="333" t="s">
        <v>66</v>
      </c>
      <c r="AY244" s="335" t="s">
        <v>108</v>
      </c>
    </row>
    <row r="245" spans="2:51" s="333" customFormat="1" ht="12">
      <c r="B245" s="334"/>
      <c r="D245" s="300" t="s">
        <v>145</v>
      </c>
      <c r="E245" s="335" t="s">
        <v>3</v>
      </c>
      <c r="F245" s="336" t="s">
        <v>352</v>
      </c>
      <c r="H245" s="335" t="s">
        <v>3</v>
      </c>
      <c r="I245" s="157"/>
      <c r="L245" s="334"/>
      <c r="M245" s="337"/>
      <c r="N245" s="338"/>
      <c r="O245" s="338"/>
      <c r="P245" s="338"/>
      <c r="Q245" s="338"/>
      <c r="R245" s="338"/>
      <c r="S245" s="338"/>
      <c r="T245" s="339"/>
      <c r="AT245" s="335" t="s">
        <v>145</v>
      </c>
      <c r="AU245" s="335" t="s">
        <v>74</v>
      </c>
      <c r="AV245" s="333" t="s">
        <v>74</v>
      </c>
      <c r="AW245" s="333" t="s">
        <v>28</v>
      </c>
      <c r="AX245" s="333" t="s">
        <v>66</v>
      </c>
      <c r="AY245" s="335" t="s">
        <v>108</v>
      </c>
    </row>
    <row r="246" spans="2:51" s="308" customFormat="1" ht="12">
      <c r="B246" s="309"/>
      <c r="D246" s="300" t="s">
        <v>145</v>
      </c>
      <c r="E246" s="310" t="s">
        <v>3</v>
      </c>
      <c r="F246" s="311" t="s">
        <v>380</v>
      </c>
      <c r="H246" s="312">
        <v>13.668</v>
      </c>
      <c r="I246" s="154"/>
      <c r="L246" s="309"/>
      <c r="M246" s="313"/>
      <c r="N246" s="314"/>
      <c r="O246" s="314"/>
      <c r="P246" s="314"/>
      <c r="Q246" s="314"/>
      <c r="R246" s="314"/>
      <c r="S246" s="314"/>
      <c r="T246" s="315"/>
      <c r="AT246" s="310" t="s">
        <v>145</v>
      </c>
      <c r="AU246" s="310" t="s">
        <v>74</v>
      </c>
      <c r="AV246" s="308" t="s">
        <v>76</v>
      </c>
      <c r="AW246" s="308" t="s">
        <v>28</v>
      </c>
      <c r="AX246" s="308" t="s">
        <v>74</v>
      </c>
      <c r="AY246" s="310" t="s">
        <v>108</v>
      </c>
    </row>
    <row r="247" spans="2:63" s="275" customFormat="1" ht="25.9" customHeight="1">
      <c r="B247" s="276"/>
      <c r="D247" s="277" t="s">
        <v>65</v>
      </c>
      <c r="E247" s="278" t="s">
        <v>166</v>
      </c>
      <c r="F247" s="278" t="s">
        <v>381</v>
      </c>
      <c r="I247" s="156"/>
      <c r="J247" s="279">
        <f>BK247</f>
        <v>0</v>
      </c>
      <c r="L247" s="276"/>
      <c r="M247" s="280"/>
      <c r="N247" s="281"/>
      <c r="O247" s="281"/>
      <c r="P247" s="282">
        <f>P248+SUM(P249:P263)</f>
        <v>1806.642018</v>
      </c>
      <c r="Q247" s="281"/>
      <c r="R247" s="282">
        <f>R248+SUM(R249:R263)</f>
        <v>348.36193986</v>
      </c>
      <c r="S247" s="281"/>
      <c r="T247" s="283">
        <f>T248+SUM(T249:T263)</f>
        <v>0</v>
      </c>
      <c r="AR247" s="277" t="s">
        <v>74</v>
      </c>
      <c r="AT247" s="284" t="s">
        <v>65</v>
      </c>
      <c r="AU247" s="284" t="s">
        <v>66</v>
      </c>
      <c r="AY247" s="277" t="s">
        <v>108</v>
      </c>
      <c r="BK247" s="285">
        <f>BK248+SUM(BK249:BK263)</f>
        <v>0</v>
      </c>
    </row>
    <row r="248" spans="1:65" s="216" customFormat="1" ht="16.5" customHeight="1">
      <c r="A248" s="213"/>
      <c r="B248" s="214"/>
      <c r="C248" s="288" t="s">
        <v>382</v>
      </c>
      <c r="D248" s="288" t="s">
        <v>110</v>
      </c>
      <c r="E248" s="289" t="s">
        <v>383</v>
      </c>
      <c r="F248" s="290" t="s">
        <v>384</v>
      </c>
      <c r="G248" s="291" t="s">
        <v>134</v>
      </c>
      <c r="H248" s="292">
        <v>426.9</v>
      </c>
      <c r="I248" s="70"/>
      <c r="J248" s="293">
        <f>ROUND(I248*H248,2)</f>
        <v>0</v>
      </c>
      <c r="K248" s="290" t="s">
        <v>114</v>
      </c>
      <c r="L248" s="214"/>
      <c r="M248" s="294" t="s">
        <v>3</v>
      </c>
      <c r="N248" s="295" t="s">
        <v>37</v>
      </c>
      <c r="O248" s="296">
        <v>0.268</v>
      </c>
      <c r="P248" s="296">
        <f>O248*H248</f>
        <v>114.4092</v>
      </c>
      <c r="Q248" s="296">
        <v>0.1554</v>
      </c>
      <c r="R248" s="296">
        <f>Q248*H248</f>
        <v>66.34026</v>
      </c>
      <c r="S248" s="296">
        <v>0</v>
      </c>
      <c r="T248" s="297">
        <f>S248*H248</f>
        <v>0</v>
      </c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R248" s="298" t="s">
        <v>115</v>
      </c>
      <c r="AT248" s="298" t="s">
        <v>110</v>
      </c>
      <c r="AU248" s="298" t="s">
        <v>74</v>
      </c>
      <c r="AY248" s="204" t="s">
        <v>108</v>
      </c>
      <c r="BE248" s="299">
        <f>IF(N248="základní",J248,0)</f>
        <v>0</v>
      </c>
      <c r="BF248" s="299">
        <f>IF(N248="snížená",J248,0)</f>
        <v>0</v>
      </c>
      <c r="BG248" s="299">
        <f>IF(N248="zákl. přenesená",J248,0)</f>
        <v>0</v>
      </c>
      <c r="BH248" s="299">
        <f>IF(N248="sníž. přenesená",J248,0)</f>
        <v>0</v>
      </c>
      <c r="BI248" s="299">
        <f>IF(N248="nulová",J248,0)</f>
        <v>0</v>
      </c>
      <c r="BJ248" s="204" t="s">
        <v>74</v>
      </c>
      <c r="BK248" s="299">
        <f>ROUND(I248*H248,2)</f>
        <v>0</v>
      </c>
      <c r="BL248" s="204" t="s">
        <v>115</v>
      </c>
      <c r="BM248" s="298" t="s">
        <v>385</v>
      </c>
    </row>
    <row r="249" spans="1:47" s="216" customFormat="1" ht="19.5">
      <c r="A249" s="213"/>
      <c r="B249" s="214"/>
      <c r="C249" s="213"/>
      <c r="D249" s="300" t="s">
        <v>117</v>
      </c>
      <c r="E249" s="213"/>
      <c r="F249" s="301" t="s">
        <v>386</v>
      </c>
      <c r="G249" s="213"/>
      <c r="H249" s="213"/>
      <c r="I249" s="153"/>
      <c r="J249" s="213"/>
      <c r="K249" s="213"/>
      <c r="L249" s="214"/>
      <c r="M249" s="302"/>
      <c r="N249" s="303"/>
      <c r="O249" s="304"/>
      <c r="P249" s="304"/>
      <c r="Q249" s="304"/>
      <c r="R249" s="304"/>
      <c r="S249" s="304"/>
      <c r="T249" s="305"/>
      <c r="U249" s="213"/>
      <c r="V249" s="213"/>
      <c r="W249" s="213"/>
      <c r="X249" s="213"/>
      <c r="Y249" s="213"/>
      <c r="Z249" s="213"/>
      <c r="AA249" s="213"/>
      <c r="AB249" s="213"/>
      <c r="AC249" s="213"/>
      <c r="AD249" s="213"/>
      <c r="AE249" s="213"/>
      <c r="AT249" s="204" t="s">
        <v>117</v>
      </c>
      <c r="AU249" s="204" t="s">
        <v>74</v>
      </c>
    </row>
    <row r="250" spans="1:47" s="216" customFormat="1" ht="12">
      <c r="A250" s="213"/>
      <c r="B250" s="214"/>
      <c r="C250" s="213"/>
      <c r="D250" s="306" t="s">
        <v>119</v>
      </c>
      <c r="E250" s="213"/>
      <c r="F250" s="307" t="s">
        <v>387</v>
      </c>
      <c r="G250" s="213"/>
      <c r="H250" s="213"/>
      <c r="I250" s="153"/>
      <c r="J250" s="213"/>
      <c r="K250" s="213"/>
      <c r="L250" s="214"/>
      <c r="M250" s="302"/>
      <c r="N250" s="303"/>
      <c r="O250" s="304"/>
      <c r="P250" s="304"/>
      <c r="Q250" s="304"/>
      <c r="R250" s="304"/>
      <c r="S250" s="304"/>
      <c r="T250" s="305"/>
      <c r="U250" s="213"/>
      <c r="V250" s="213"/>
      <c r="W250" s="213"/>
      <c r="X250" s="213"/>
      <c r="Y250" s="213"/>
      <c r="Z250" s="213"/>
      <c r="AA250" s="213"/>
      <c r="AB250" s="213"/>
      <c r="AC250" s="213"/>
      <c r="AD250" s="213"/>
      <c r="AE250" s="213"/>
      <c r="AT250" s="204" t="s">
        <v>119</v>
      </c>
      <c r="AU250" s="204" t="s">
        <v>74</v>
      </c>
    </row>
    <row r="251" spans="1:65" s="216" customFormat="1" ht="16.5" customHeight="1">
      <c r="A251" s="213"/>
      <c r="B251" s="214"/>
      <c r="C251" s="324" t="s">
        <v>388</v>
      </c>
      <c r="D251" s="324" t="s">
        <v>161</v>
      </c>
      <c r="E251" s="325" t="s">
        <v>389</v>
      </c>
      <c r="F251" s="326" t="s">
        <v>390</v>
      </c>
      <c r="G251" s="327" t="s">
        <v>134</v>
      </c>
      <c r="H251" s="328">
        <v>426.9</v>
      </c>
      <c r="I251" s="71"/>
      <c r="J251" s="329">
        <f>ROUND(I251*H251,2)</f>
        <v>0</v>
      </c>
      <c r="K251" s="326" t="s">
        <v>391</v>
      </c>
      <c r="L251" s="330"/>
      <c r="M251" s="331" t="s">
        <v>3</v>
      </c>
      <c r="N251" s="332" t="s">
        <v>37</v>
      </c>
      <c r="O251" s="296">
        <v>0</v>
      </c>
      <c r="P251" s="296">
        <f>O251*H251</f>
        <v>0</v>
      </c>
      <c r="Q251" s="296">
        <v>0.0824</v>
      </c>
      <c r="R251" s="296">
        <f>Q251*H251</f>
        <v>35.17656</v>
      </c>
      <c r="S251" s="296">
        <v>0</v>
      </c>
      <c r="T251" s="297">
        <f>S251*H251</f>
        <v>0</v>
      </c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R251" s="298" t="s">
        <v>160</v>
      </c>
      <c r="AT251" s="298" t="s">
        <v>161</v>
      </c>
      <c r="AU251" s="298" t="s">
        <v>74</v>
      </c>
      <c r="AY251" s="204" t="s">
        <v>108</v>
      </c>
      <c r="BE251" s="299">
        <f>IF(N251="základní",J251,0)</f>
        <v>0</v>
      </c>
      <c r="BF251" s="299">
        <f>IF(N251="snížená",J251,0)</f>
        <v>0</v>
      </c>
      <c r="BG251" s="299">
        <f>IF(N251="zákl. přenesená",J251,0)</f>
        <v>0</v>
      </c>
      <c r="BH251" s="299">
        <f>IF(N251="sníž. přenesená",J251,0)</f>
        <v>0</v>
      </c>
      <c r="BI251" s="299">
        <f>IF(N251="nulová",J251,0)</f>
        <v>0</v>
      </c>
      <c r="BJ251" s="204" t="s">
        <v>74</v>
      </c>
      <c r="BK251" s="299">
        <f>ROUND(I251*H251,2)</f>
        <v>0</v>
      </c>
      <c r="BL251" s="204" t="s">
        <v>115</v>
      </c>
      <c r="BM251" s="298" t="s">
        <v>392</v>
      </c>
    </row>
    <row r="252" spans="1:47" s="216" customFormat="1" ht="12">
      <c r="A252" s="213"/>
      <c r="B252" s="214"/>
      <c r="C252" s="213"/>
      <c r="D252" s="300" t="s">
        <v>117</v>
      </c>
      <c r="E252" s="213"/>
      <c r="F252" s="301" t="s">
        <v>390</v>
      </c>
      <c r="G252" s="213"/>
      <c r="H252" s="213"/>
      <c r="I252" s="153"/>
      <c r="J252" s="213"/>
      <c r="K252" s="213"/>
      <c r="L252" s="214"/>
      <c r="M252" s="302"/>
      <c r="N252" s="303"/>
      <c r="O252" s="304"/>
      <c r="P252" s="304"/>
      <c r="Q252" s="304"/>
      <c r="R252" s="304"/>
      <c r="S252" s="304"/>
      <c r="T252" s="305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T252" s="204" t="s">
        <v>117</v>
      </c>
      <c r="AU252" s="204" t="s">
        <v>74</v>
      </c>
    </row>
    <row r="253" spans="1:65" s="216" customFormat="1" ht="16.5" customHeight="1">
      <c r="A253" s="213"/>
      <c r="B253" s="214"/>
      <c r="C253" s="288" t="s">
        <v>393</v>
      </c>
      <c r="D253" s="288" t="s">
        <v>110</v>
      </c>
      <c r="E253" s="289" t="s">
        <v>394</v>
      </c>
      <c r="F253" s="290" t="s">
        <v>395</v>
      </c>
      <c r="G253" s="291" t="s">
        <v>134</v>
      </c>
      <c r="H253" s="292">
        <v>699.3</v>
      </c>
      <c r="I253" s="70"/>
      <c r="J253" s="293">
        <f>ROUND(I253*H253,2)</f>
        <v>0</v>
      </c>
      <c r="K253" s="290" t="s">
        <v>114</v>
      </c>
      <c r="L253" s="214"/>
      <c r="M253" s="294" t="s">
        <v>3</v>
      </c>
      <c r="N253" s="295" t="s">
        <v>37</v>
      </c>
      <c r="O253" s="296">
        <v>0.239</v>
      </c>
      <c r="P253" s="296">
        <f>O253*H253</f>
        <v>167.13269999999997</v>
      </c>
      <c r="Q253" s="296">
        <v>0.1295</v>
      </c>
      <c r="R253" s="296">
        <f>Q253*H253</f>
        <v>90.55935</v>
      </c>
      <c r="S253" s="296">
        <v>0</v>
      </c>
      <c r="T253" s="297">
        <f>S253*H253</f>
        <v>0</v>
      </c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R253" s="298" t="s">
        <v>115</v>
      </c>
      <c r="AT253" s="298" t="s">
        <v>110</v>
      </c>
      <c r="AU253" s="298" t="s">
        <v>74</v>
      </c>
      <c r="AY253" s="204" t="s">
        <v>108</v>
      </c>
      <c r="BE253" s="299">
        <f>IF(N253="základní",J253,0)</f>
        <v>0</v>
      </c>
      <c r="BF253" s="299">
        <f>IF(N253="snížená",J253,0)</f>
        <v>0</v>
      </c>
      <c r="BG253" s="299">
        <f>IF(N253="zákl. přenesená",J253,0)</f>
        <v>0</v>
      </c>
      <c r="BH253" s="299">
        <f>IF(N253="sníž. přenesená",J253,0)</f>
        <v>0</v>
      </c>
      <c r="BI253" s="299">
        <f>IF(N253="nulová",J253,0)</f>
        <v>0</v>
      </c>
      <c r="BJ253" s="204" t="s">
        <v>74</v>
      </c>
      <c r="BK253" s="299">
        <f>ROUND(I253*H253,2)</f>
        <v>0</v>
      </c>
      <c r="BL253" s="204" t="s">
        <v>115</v>
      </c>
      <c r="BM253" s="298" t="s">
        <v>396</v>
      </c>
    </row>
    <row r="254" spans="1:47" s="216" customFormat="1" ht="19.5">
      <c r="A254" s="213"/>
      <c r="B254" s="214"/>
      <c r="C254" s="213"/>
      <c r="D254" s="300" t="s">
        <v>117</v>
      </c>
      <c r="E254" s="213"/>
      <c r="F254" s="301" t="s">
        <v>397</v>
      </c>
      <c r="G254" s="213"/>
      <c r="H254" s="213"/>
      <c r="I254" s="153"/>
      <c r="J254" s="213"/>
      <c r="K254" s="213"/>
      <c r="L254" s="214"/>
      <c r="M254" s="302"/>
      <c r="N254" s="303"/>
      <c r="O254" s="304"/>
      <c r="P254" s="304"/>
      <c r="Q254" s="304"/>
      <c r="R254" s="304"/>
      <c r="S254" s="304"/>
      <c r="T254" s="305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T254" s="204" t="s">
        <v>117</v>
      </c>
      <c r="AU254" s="204" t="s">
        <v>74</v>
      </c>
    </row>
    <row r="255" spans="1:47" s="216" customFormat="1" ht="12">
      <c r="A255" s="213"/>
      <c r="B255" s="214"/>
      <c r="C255" s="213"/>
      <c r="D255" s="306" t="s">
        <v>119</v>
      </c>
      <c r="E255" s="213"/>
      <c r="F255" s="307" t="s">
        <v>398</v>
      </c>
      <c r="G255" s="213"/>
      <c r="H255" s="213"/>
      <c r="I255" s="153"/>
      <c r="J255" s="213"/>
      <c r="K255" s="213"/>
      <c r="L255" s="214"/>
      <c r="M255" s="302"/>
      <c r="N255" s="303"/>
      <c r="O255" s="304"/>
      <c r="P255" s="304"/>
      <c r="Q255" s="304"/>
      <c r="R255" s="304"/>
      <c r="S255" s="304"/>
      <c r="T255" s="305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T255" s="204" t="s">
        <v>119</v>
      </c>
      <c r="AU255" s="204" t="s">
        <v>74</v>
      </c>
    </row>
    <row r="256" spans="1:65" s="216" customFormat="1" ht="16.5" customHeight="1">
      <c r="A256" s="213"/>
      <c r="B256" s="214"/>
      <c r="C256" s="324" t="s">
        <v>399</v>
      </c>
      <c r="D256" s="324" t="s">
        <v>161</v>
      </c>
      <c r="E256" s="325" t="s">
        <v>400</v>
      </c>
      <c r="F256" s="326" t="s">
        <v>401</v>
      </c>
      <c r="G256" s="327" t="s">
        <v>134</v>
      </c>
      <c r="H256" s="328">
        <v>706.293</v>
      </c>
      <c r="I256" s="71"/>
      <c r="J256" s="329">
        <f>ROUND(I256*H256,2)</f>
        <v>0</v>
      </c>
      <c r="K256" s="326" t="s">
        <v>114</v>
      </c>
      <c r="L256" s="330"/>
      <c r="M256" s="331" t="s">
        <v>3</v>
      </c>
      <c r="N256" s="332" t="s">
        <v>37</v>
      </c>
      <c r="O256" s="296">
        <v>0</v>
      </c>
      <c r="P256" s="296">
        <f>O256*H256</f>
        <v>0</v>
      </c>
      <c r="Q256" s="296">
        <v>0.045</v>
      </c>
      <c r="R256" s="296">
        <f>Q256*H256</f>
        <v>31.783185</v>
      </c>
      <c r="S256" s="296">
        <v>0</v>
      </c>
      <c r="T256" s="297">
        <f>S256*H256</f>
        <v>0</v>
      </c>
      <c r="U256" s="213"/>
      <c r="V256" s="213"/>
      <c r="W256" s="213"/>
      <c r="X256" s="213"/>
      <c r="Y256" s="213"/>
      <c r="Z256" s="213"/>
      <c r="AA256" s="213"/>
      <c r="AB256" s="213"/>
      <c r="AC256" s="213"/>
      <c r="AD256" s="213"/>
      <c r="AE256" s="213"/>
      <c r="AR256" s="298" t="s">
        <v>160</v>
      </c>
      <c r="AT256" s="298" t="s">
        <v>161</v>
      </c>
      <c r="AU256" s="298" t="s">
        <v>74</v>
      </c>
      <c r="AY256" s="204" t="s">
        <v>108</v>
      </c>
      <c r="BE256" s="299">
        <f>IF(N256="základní",J256,0)</f>
        <v>0</v>
      </c>
      <c r="BF256" s="299">
        <f>IF(N256="snížená",J256,0)</f>
        <v>0</v>
      </c>
      <c r="BG256" s="299">
        <f>IF(N256="zákl. přenesená",J256,0)</f>
        <v>0</v>
      </c>
      <c r="BH256" s="299">
        <f>IF(N256="sníž. přenesená",J256,0)</f>
        <v>0</v>
      </c>
      <c r="BI256" s="299">
        <f>IF(N256="nulová",J256,0)</f>
        <v>0</v>
      </c>
      <c r="BJ256" s="204" t="s">
        <v>74</v>
      </c>
      <c r="BK256" s="299">
        <f>ROUND(I256*H256,2)</f>
        <v>0</v>
      </c>
      <c r="BL256" s="204" t="s">
        <v>115</v>
      </c>
      <c r="BM256" s="298" t="s">
        <v>402</v>
      </c>
    </row>
    <row r="257" spans="1:47" s="216" customFormat="1" ht="12">
      <c r="A257" s="213"/>
      <c r="B257" s="214"/>
      <c r="C257" s="213"/>
      <c r="D257" s="300" t="s">
        <v>117</v>
      </c>
      <c r="E257" s="213"/>
      <c r="F257" s="301" t="s">
        <v>401</v>
      </c>
      <c r="G257" s="213"/>
      <c r="H257" s="213"/>
      <c r="I257" s="153"/>
      <c r="J257" s="213"/>
      <c r="K257" s="213"/>
      <c r="L257" s="214"/>
      <c r="M257" s="302"/>
      <c r="N257" s="303"/>
      <c r="O257" s="304"/>
      <c r="P257" s="304"/>
      <c r="Q257" s="304"/>
      <c r="R257" s="304"/>
      <c r="S257" s="304"/>
      <c r="T257" s="305"/>
      <c r="U257" s="213"/>
      <c r="V257" s="213"/>
      <c r="W257" s="213"/>
      <c r="X257" s="213"/>
      <c r="Y257" s="213"/>
      <c r="Z257" s="213"/>
      <c r="AA257" s="213"/>
      <c r="AB257" s="213"/>
      <c r="AC257" s="213"/>
      <c r="AD257" s="213"/>
      <c r="AE257" s="213"/>
      <c r="AT257" s="204" t="s">
        <v>117</v>
      </c>
      <c r="AU257" s="204" t="s">
        <v>74</v>
      </c>
    </row>
    <row r="258" spans="2:51" s="308" customFormat="1" ht="12">
      <c r="B258" s="309"/>
      <c r="D258" s="300" t="s">
        <v>145</v>
      </c>
      <c r="E258" s="310" t="s">
        <v>3</v>
      </c>
      <c r="F258" s="311" t="s">
        <v>403</v>
      </c>
      <c r="H258" s="312">
        <v>706.293</v>
      </c>
      <c r="I258" s="154"/>
      <c r="L258" s="309"/>
      <c r="M258" s="313"/>
      <c r="N258" s="314"/>
      <c r="O258" s="314"/>
      <c r="P258" s="314"/>
      <c r="Q258" s="314"/>
      <c r="R258" s="314"/>
      <c r="S258" s="314"/>
      <c r="T258" s="315"/>
      <c r="AT258" s="310" t="s">
        <v>145</v>
      </c>
      <c r="AU258" s="310" t="s">
        <v>74</v>
      </c>
      <c r="AV258" s="308" t="s">
        <v>76</v>
      </c>
      <c r="AW258" s="308" t="s">
        <v>28</v>
      </c>
      <c r="AX258" s="308" t="s">
        <v>74</v>
      </c>
      <c r="AY258" s="310" t="s">
        <v>108</v>
      </c>
    </row>
    <row r="259" spans="1:65" s="216" customFormat="1" ht="16.5" customHeight="1">
      <c r="A259" s="213"/>
      <c r="B259" s="214"/>
      <c r="C259" s="288" t="s">
        <v>404</v>
      </c>
      <c r="D259" s="288" t="s">
        <v>110</v>
      </c>
      <c r="E259" s="289" t="s">
        <v>405</v>
      </c>
      <c r="F259" s="290" t="s">
        <v>406</v>
      </c>
      <c r="G259" s="291" t="s">
        <v>141</v>
      </c>
      <c r="H259" s="292">
        <v>55.179</v>
      </c>
      <c r="I259" s="70"/>
      <c r="J259" s="293">
        <f>ROUND(I259*H259,2)</f>
        <v>0</v>
      </c>
      <c r="K259" s="290" t="s">
        <v>114</v>
      </c>
      <c r="L259" s="214"/>
      <c r="M259" s="294" t="s">
        <v>3</v>
      </c>
      <c r="N259" s="295" t="s">
        <v>37</v>
      </c>
      <c r="O259" s="296">
        <v>1.442</v>
      </c>
      <c r="P259" s="296">
        <f>O259*H259</f>
        <v>79.568118</v>
      </c>
      <c r="Q259" s="296">
        <v>2.25634</v>
      </c>
      <c r="R259" s="296">
        <f>Q259*H259</f>
        <v>124.50258486</v>
      </c>
      <c r="S259" s="296">
        <v>0</v>
      </c>
      <c r="T259" s="297">
        <f>S259*H259</f>
        <v>0</v>
      </c>
      <c r="U259" s="213"/>
      <c r="V259" s="213"/>
      <c r="W259" s="213"/>
      <c r="X259" s="213"/>
      <c r="Y259" s="213"/>
      <c r="Z259" s="213"/>
      <c r="AA259" s="213"/>
      <c r="AB259" s="213"/>
      <c r="AC259" s="213"/>
      <c r="AD259" s="213"/>
      <c r="AE259" s="213"/>
      <c r="AR259" s="298" t="s">
        <v>115</v>
      </c>
      <c r="AT259" s="298" t="s">
        <v>110</v>
      </c>
      <c r="AU259" s="298" t="s">
        <v>74</v>
      </c>
      <c r="AY259" s="204" t="s">
        <v>108</v>
      </c>
      <c r="BE259" s="299">
        <f>IF(N259="základní",J259,0)</f>
        <v>0</v>
      </c>
      <c r="BF259" s="299">
        <f>IF(N259="snížená",J259,0)</f>
        <v>0</v>
      </c>
      <c r="BG259" s="299">
        <f>IF(N259="zákl. přenesená",J259,0)</f>
        <v>0</v>
      </c>
      <c r="BH259" s="299">
        <f>IF(N259="sníž. přenesená",J259,0)</f>
        <v>0</v>
      </c>
      <c r="BI259" s="299">
        <f>IF(N259="nulová",J259,0)</f>
        <v>0</v>
      </c>
      <c r="BJ259" s="204" t="s">
        <v>74</v>
      </c>
      <c r="BK259" s="299">
        <f>ROUND(I259*H259,2)</f>
        <v>0</v>
      </c>
      <c r="BL259" s="204" t="s">
        <v>115</v>
      </c>
      <c r="BM259" s="298" t="s">
        <v>407</v>
      </c>
    </row>
    <row r="260" spans="1:47" s="216" customFormat="1" ht="12">
      <c r="A260" s="213"/>
      <c r="B260" s="214"/>
      <c r="C260" s="213"/>
      <c r="D260" s="300" t="s">
        <v>117</v>
      </c>
      <c r="E260" s="213"/>
      <c r="F260" s="301" t="s">
        <v>408</v>
      </c>
      <c r="G260" s="213"/>
      <c r="H260" s="213"/>
      <c r="I260" s="153"/>
      <c r="J260" s="213"/>
      <c r="K260" s="213"/>
      <c r="L260" s="214"/>
      <c r="M260" s="302"/>
      <c r="N260" s="303"/>
      <c r="O260" s="304"/>
      <c r="P260" s="304"/>
      <c r="Q260" s="304"/>
      <c r="R260" s="304"/>
      <c r="S260" s="304"/>
      <c r="T260" s="305"/>
      <c r="U260" s="213"/>
      <c r="V260" s="213"/>
      <c r="W260" s="213"/>
      <c r="X260" s="213"/>
      <c r="Y260" s="213"/>
      <c r="Z260" s="213"/>
      <c r="AA260" s="213"/>
      <c r="AB260" s="213"/>
      <c r="AC260" s="213"/>
      <c r="AD260" s="213"/>
      <c r="AE260" s="213"/>
      <c r="AT260" s="204" t="s">
        <v>117</v>
      </c>
      <c r="AU260" s="204" t="s">
        <v>74</v>
      </c>
    </row>
    <row r="261" spans="1:47" s="216" customFormat="1" ht="12">
      <c r="A261" s="213"/>
      <c r="B261" s="214"/>
      <c r="C261" s="213"/>
      <c r="D261" s="306" t="s">
        <v>119</v>
      </c>
      <c r="E261" s="213"/>
      <c r="F261" s="307" t="s">
        <v>409</v>
      </c>
      <c r="G261" s="213"/>
      <c r="H261" s="213"/>
      <c r="I261" s="153"/>
      <c r="J261" s="213"/>
      <c r="K261" s="213"/>
      <c r="L261" s="214"/>
      <c r="M261" s="302"/>
      <c r="N261" s="303"/>
      <c r="O261" s="304"/>
      <c r="P261" s="304"/>
      <c r="Q261" s="304"/>
      <c r="R261" s="304"/>
      <c r="S261" s="304"/>
      <c r="T261" s="305"/>
      <c r="U261" s="213"/>
      <c r="V261" s="213"/>
      <c r="W261" s="213"/>
      <c r="X261" s="213"/>
      <c r="Y261" s="213"/>
      <c r="Z261" s="213"/>
      <c r="AA261" s="213"/>
      <c r="AB261" s="213"/>
      <c r="AC261" s="213"/>
      <c r="AD261" s="213"/>
      <c r="AE261" s="213"/>
      <c r="AT261" s="204" t="s">
        <v>119</v>
      </c>
      <c r="AU261" s="204" t="s">
        <v>74</v>
      </c>
    </row>
    <row r="262" spans="2:51" s="308" customFormat="1" ht="12">
      <c r="B262" s="309"/>
      <c r="D262" s="300" t="s">
        <v>145</v>
      </c>
      <c r="E262" s="310" t="s">
        <v>3</v>
      </c>
      <c r="F262" s="311" t="s">
        <v>410</v>
      </c>
      <c r="H262" s="312">
        <v>55.179</v>
      </c>
      <c r="I262" s="154"/>
      <c r="L262" s="309"/>
      <c r="M262" s="313"/>
      <c r="N262" s="314"/>
      <c r="O262" s="314"/>
      <c r="P262" s="314"/>
      <c r="Q262" s="314"/>
      <c r="R262" s="314"/>
      <c r="S262" s="314"/>
      <c r="T262" s="315"/>
      <c r="AT262" s="310" t="s">
        <v>145</v>
      </c>
      <c r="AU262" s="310" t="s">
        <v>74</v>
      </c>
      <c r="AV262" s="308" t="s">
        <v>76</v>
      </c>
      <c r="AW262" s="308" t="s">
        <v>28</v>
      </c>
      <c r="AX262" s="308" t="s">
        <v>74</v>
      </c>
      <c r="AY262" s="310" t="s">
        <v>108</v>
      </c>
    </row>
    <row r="263" spans="2:63" s="275" customFormat="1" ht="22.9" customHeight="1">
      <c r="B263" s="276"/>
      <c r="D263" s="277" t="s">
        <v>65</v>
      </c>
      <c r="E263" s="286" t="s">
        <v>411</v>
      </c>
      <c r="F263" s="286" t="s">
        <v>412</v>
      </c>
      <c r="I263" s="156"/>
      <c r="J263" s="287">
        <f>BK263</f>
        <v>0</v>
      </c>
      <c r="L263" s="276"/>
      <c r="M263" s="280"/>
      <c r="N263" s="281"/>
      <c r="O263" s="281"/>
      <c r="P263" s="282">
        <f>P264+SUM(P265:P274)</f>
        <v>1445.532</v>
      </c>
      <c r="Q263" s="281"/>
      <c r="R263" s="282">
        <f>R264+SUM(R265:R274)</f>
        <v>0</v>
      </c>
      <c r="S263" s="281"/>
      <c r="T263" s="283">
        <f>T264+SUM(T265:T274)</f>
        <v>0</v>
      </c>
      <c r="AR263" s="277" t="s">
        <v>74</v>
      </c>
      <c r="AT263" s="284" t="s">
        <v>65</v>
      </c>
      <c r="AU263" s="284" t="s">
        <v>74</v>
      </c>
      <c r="AY263" s="277" t="s">
        <v>108</v>
      </c>
      <c r="BK263" s="285">
        <f>BK264+SUM(BK265:BK274)</f>
        <v>0</v>
      </c>
    </row>
    <row r="264" spans="1:65" s="216" customFormat="1" ht="16.5" customHeight="1">
      <c r="A264" s="213"/>
      <c r="B264" s="214"/>
      <c r="C264" s="288" t="s">
        <v>413</v>
      </c>
      <c r="D264" s="288" t="s">
        <v>110</v>
      </c>
      <c r="E264" s="289" t="s">
        <v>414</v>
      </c>
      <c r="F264" s="290" t="s">
        <v>415</v>
      </c>
      <c r="G264" s="291" t="s">
        <v>416</v>
      </c>
      <c r="H264" s="292">
        <v>1</v>
      </c>
      <c r="I264" s="70"/>
      <c r="J264" s="293">
        <f>ROUND(I264*H264,2)</f>
        <v>0</v>
      </c>
      <c r="K264" s="290" t="s">
        <v>202</v>
      </c>
      <c r="L264" s="214"/>
      <c r="M264" s="294" t="s">
        <v>3</v>
      </c>
      <c r="N264" s="295" t="s">
        <v>37</v>
      </c>
      <c r="O264" s="296">
        <v>0</v>
      </c>
      <c r="P264" s="296">
        <f>O264*H264</f>
        <v>0</v>
      </c>
      <c r="Q264" s="296">
        <v>0</v>
      </c>
      <c r="R264" s="296">
        <f>Q264*H264</f>
        <v>0</v>
      </c>
      <c r="S264" s="296">
        <v>0</v>
      </c>
      <c r="T264" s="297">
        <f>S264*H264</f>
        <v>0</v>
      </c>
      <c r="U264" s="213"/>
      <c r="V264" s="213"/>
      <c r="W264" s="213"/>
      <c r="X264" s="213"/>
      <c r="Y264" s="213"/>
      <c r="Z264" s="213"/>
      <c r="AA264" s="213"/>
      <c r="AB264" s="213"/>
      <c r="AC264" s="213"/>
      <c r="AD264" s="213"/>
      <c r="AE264" s="213"/>
      <c r="AR264" s="298" t="s">
        <v>417</v>
      </c>
      <c r="AT264" s="298" t="s">
        <v>110</v>
      </c>
      <c r="AU264" s="298" t="s">
        <v>76</v>
      </c>
      <c r="AY264" s="204" t="s">
        <v>108</v>
      </c>
      <c r="BE264" s="299">
        <f>IF(N264="základní",J264,0)</f>
        <v>0</v>
      </c>
      <c r="BF264" s="299">
        <f>IF(N264="snížená",J264,0)</f>
        <v>0</v>
      </c>
      <c r="BG264" s="299">
        <f>IF(N264="zákl. přenesená",J264,0)</f>
        <v>0</v>
      </c>
      <c r="BH264" s="299">
        <f>IF(N264="sníž. přenesená",J264,0)</f>
        <v>0</v>
      </c>
      <c r="BI264" s="299">
        <f>IF(N264="nulová",J264,0)</f>
        <v>0</v>
      </c>
      <c r="BJ264" s="204" t="s">
        <v>74</v>
      </c>
      <c r="BK264" s="299">
        <f>ROUND(I264*H264,2)</f>
        <v>0</v>
      </c>
      <c r="BL264" s="204" t="s">
        <v>417</v>
      </c>
      <c r="BM264" s="298" t="s">
        <v>418</v>
      </c>
    </row>
    <row r="265" spans="1:47" s="216" customFormat="1" ht="12">
      <c r="A265" s="213"/>
      <c r="B265" s="214"/>
      <c r="C265" s="213"/>
      <c r="D265" s="300" t="s">
        <v>117</v>
      </c>
      <c r="E265" s="213"/>
      <c r="F265" s="301" t="s">
        <v>415</v>
      </c>
      <c r="G265" s="213"/>
      <c r="H265" s="213"/>
      <c r="I265" s="153"/>
      <c r="J265" s="213"/>
      <c r="K265" s="213"/>
      <c r="L265" s="214"/>
      <c r="M265" s="302"/>
      <c r="N265" s="303"/>
      <c r="O265" s="304"/>
      <c r="P265" s="304"/>
      <c r="Q265" s="304"/>
      <c r="R265" s="304"/>
      <c r="S265" s="304"/>
      <c r="T265" s="305"/>
      <c r="U265" s="213"/>
      <c r="V265" s="213"/>
      <c r="W265" s="213"/>
      <c r="X265" s="213"/>
      <c r="Y265" s="213"/>
      <c r="Z265" s="213"/>
      <c r="AA265" s="213"/>
      <c r="AB265" s="213"/>
      <c r="AC265" s="213"/>
      <c r="AD265" s="213"/>
      <c r="AE265" s="213"/>
      <c r="AT265" s="204" t="s">
        <v>117</v>
      </c>
      <c r="AU265" s="204" t="s">
        <v>76</v>
      </c>
    </row>
    <row r="266" spans="1:65" s="216" customFormat="1" ht="24.2" customHeight="1">
      <c r="A266" s="213"/>
      <c r="B266" s="214"/>
      <c r="C266" s="288" t="s">
        <v>419</v>
      </c>
      <c r="D266" s="288" t="s">
        <v>110</v>
      </c>
      <c r="E266" s="289" t="s">
        <v>420</v>
      </c>
      <c r="F266" s="290" t="s">
        <v>421</v>
      </c>
      <c r="G266" s="291" t="s">
        <v>416</v>
      </c>
      <c r="H266" s="292">
        <v>1</v>
      </c>
      <c r="I266" s="70"/>
      <c r="J266" s="293">
        <f>ROUND(I266*H266,2)</f>
        <v>0</v>
      </c>
      <c r="K266" s="290" t="s">
        <v>202</v>
      </c>
      <c r="L266" s="214"/>
      <c r="M266" s="294" t="s">
        <v>3</v>
      </c>
      <c r="N266" s="295" t="s">
        <v>37</v>
      </c>
      <c r="O266" s="296">
        <v>0</v>
      </c>
      <c r="P266" s="296">
        <f>O266*H266</f>
        <v>0</v>
      </c>
      <c r="Q266" s="296">
        <v>0</v>
      </c>
      <c r="R266" s="296">
        <f>Q266*H266</f>
        <v>0</v>
      </c>
      <c r="S266" s="296">
        <v>0</v>
      </c>
      <c r="T266" s="297">
        <f>S266*H266</f>
        <v>0</v>
      </c>
      <c r="U266" s="213"/>
      <c r="V266" s="213"/>
      <c r="W266" s="213"/>
      <c r="X266" s="213"/>
      <c r="Y266" s="213"/>
      <c r="Z266" s="213"/>
      <c r="AA266" s="213"/>
      <c r="AB266" s="213"/>
      <c r="AC266" s="213"/>
      <c r="AD266" s="213"/>
      <c r="AE266" s="213"/>
      <c r="AR266" s="298" t="s">
        <v>417</v>
      </c>
      <c r="AT266" s="298" t="s">
        <v>110</v>
      </c>
      <c r="AU266" s="298" t="s">
        <v>76</v>
      </c>
      <c r="AY266" s="204" t="s">
        <v>108</v>
      </c>
      <c r="BE266" s="299">
        <f>IF(N266="základní",J266,0)</f>
        <v>0</v>
      </c>
      <c r="BF266" s="299">
        <f>IF(N266="snížená",J266,0)</f>
        <v>0</v>
      </c>
      <c r="BG266" s="299">
        <f>IF(N266="zákl. přenesená",J266,0)</f>
        <v>0</v>
      </c>
      <c r="BH266" s="299">
        <f>IF(N266="sníž. přenesená",J266,0)</f>
        <v>0</v>
      </c>
      <c r="BI266" s="299">
        <f>IF(N266="nulová",J266,0)</f>
        <v>0</v>
      </c>
      <c r="BJ266" s="204" t="s">
        <v>74</v>
      </c>
      <c r="BK266" s="299">
        <f>ROUND(I266*H266,2)</f>
        <v>0</v>
      </c>
      <c r="BL266" s="204" t="s">
        <v>417</v>
      </c>
      <c r="BM266" s="298" t="s">
        <v>422</v>
      </c>
    </row>
    <row r="267" spans="1:47" s="216" customFormat="1" ht="12">
      <c r="A267" s="213"/>
      <c r="B267" s="214"/>
      <c r="C267" s="213"/>
      <c r="D267" s="300" t="s">
        <v>117</v>
      </c>
      <c r="E267" s="213"/>
      <c r="F267" s="301" t="s">
        <v>421</v>
      </c>
      <c r="G267" s="213"/>
      <c r="H267" s="213"/>
      <c r="I267" s="153"/>
      <c r="J267" s="213"/>
      <c r="K267" s="213"/>
      <c r="L267" s="214"/>
      <c r="M267" s="302"/>
      <c r="N267" s="303"/>
      <c r="O267" s="304"/>
      <c r="P267" s="304"/>
      <c r="Q267" s="304"/>
      <c r="R267" s="304"/>
      <c r="S267" s="304"/>
      <c r="T267" s="305"/>
      <c r="U267" s="213"/>
      <c r="V267" s="213"/>
      <c r="W267" s="213"/>
      <c r="X267" s="213"/>
      <c r="Y267" s="213"/>
      <c r="Z267" s="213"/>
      <c r="AA267" s="213"/>
      <c r="AB267" s="213"/>
      <c r="AC267" s="213"/>
      <c r="AD267" s="213"/>
      <c r="AE267" s="213"/>
      <c r="AT267" s="204" t="s">
        <v>117</v>
      </c>
      <c r="AU267" s="204" t="s">
        <v>76</v>
      </c>
    </row>
    <row r="268" spans="1:65" s="216" customFormat="1" ht="16.5" customHeight="1">
      <c r="A268" s="213"/>
      <c r="B268" s="214"/>
      <c r="C268" s="288" t="s">
        <v>423</v>
      </c>
      <c r="D268" s="288" t="s">
        <v>110</v>
      </c>
      <c r="E268" s="289" t="s">
        <v>424</v>
      </c>
      <c r="F268" s="290" t="s">
        <v>425</v>
      </c>
      <c r="G268" s="291" t="s">
        <v>416</v>
      </c>
      <c r="H268" s="292">
        <v>1</v>
      </c>
      <c r="I268" s="70"/>
      <c r="J268" s="293">
        <f>ROUND(I268*H268,2)</f>
        <v>0</v>
      </c>
      <c r="K268" s="290" t="s">
        <v>202</v>
      </c>
      <c r="L268" s="214"/>
      <c r="M268" s="294" t="s">
        <v>3</v>
      </c>
      <c r="N268" s="295" t="s">
        <v>37</v>
      </c>
      <c r="O268" s="296">
        <v>0</v>
      </c>
      <c r="P268" s="296">
        <f>O268*H268</f>
        <v>0</v>
      </c>
      <c r="Q268" s="296">
        <v>0</v>
      </c>
      <c r="R268" s="296">
        <f>Q268*H268</f>
        <v>0</v>
      </c>
      <c r="S268" s="296">
        <v>0</v>
      </c>
      <c r="T268" s="297">
        <f>S268*H268</f>
        <v>0</v>
      </c>
      <c r="U268" s="213"/>
      <c r="V268" s="213"/>
      <c r="W268" s="213"/>
      <c r="X268" s="213"/>
      <c r="Y268" s="213"/>
      <c r="Z268" s="213"/>
      <c r="AA268" s="213"/>
      <c r="AB268" s="213"/>
      <c r="AC268" s="213"/>
      <c r="AD268" s="213"/>
      <c r="AE268" s="213"/>
      <c r="AR268" s="298" t="s">
        <v>417</v>
      </c>
      <c r="AT268" s="298" t="s">
        <v>110</v>
      </c>
      <c r="AU268" s="298" t="s">
        <v>76</v>
      </c>
      <c r="AY268" s="204" t="s">
        <v>108</v>
      </c>
      <c r="BE268" s="299">
        <f>IF(N268="základní",J268,0)</f>
        <v>0</v>
      </c>
      <c r="BF268" s="299">
        <f>IF(N268="snížená",J268,0)</f>
        <v>0</v>
      </c>
      <c r="BG268" s="299">
        <f>IF(N268="zákl. přenesená",J268,0)</f>
        <v>0</v>
      </c>
      <c r="BH268" s="299">
        <f>IF(N268="sníž. přenesená",J268,0)</f>
        <v>0</v>
      </c>
      <c r="BI268" s="299">
        <f>IF(N268="nulová",J268,0)</f>
        <v>0</v>
      </c>
      <c r="BJ268" s="204" t="s">
        <v>74</v>
      </c>
      <c r="BK268" s="299">
        <f>ROUND(I268*H268,2)</f>
        <v>0</v>
      </c>
      <c r="BL268" s="204" t="s">
        <v>417</v>
      </c>
      <c r="BM268" s="298" t="s">
        <v>426</v>
      </c>
    </row>
    <row r="269" spans="1:47" s="216" customFormat="1" ht="12">
      <c r="A269" s="213"/>
      <c r="B269" s="214"/>
      <c r="C269" s="213"/>
      <c r="D269" s="300" t="s">
        <v>117</v>
      </c>
      <c r="E269" s="213"/>
      <c r="F269" s="301" t="s">
        <v>425</v>
      </c>
      <c r="G269" s="213"/>
      <c r="H269" s="213"/>
      <c r="I269" s="153"/>
      <c r="J269" s="213"/>
      <c r="K269" s="213"/>
      <c r="L269" s="214"/>
      <c r="M269" s="302"/>
      <c r="N269" s="303"/>
      <c r="O269" s="304"/>
      <c r="P269" s="304"/>
      <c r="Q269" s="304"/>
      <c r="R269" s="304"/>
      <c r="S269" s="304"/>
      <c r="T269" s="305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T269" s="204" t="s">
        <v>117</v>
      </c>
      <c r="AU269" s="204" t="s">
        <v>76</v>
      </c>
    </row>
    <row r="270" spans="1:65" s="216" customFormat="1" ht="16.5" customHeight="1">
      <c r="A270" s="213"/>
      <c r="B270" s="214"/>
      <c r="C270" s="288" t="s">
        <v>427</v>
      </c>
      <c r="D270" s="288" t="s">
        <v>110</v>
      </c>
      <c r="E270" s="289" t="s">
        <v>428</v>
      </c>
      <c r="F270" s="290" t="s">
        <v>429</v>
      </c>
      <c r="G270" s="291" t="s">
        <v>416</v>
      </c>
      <c r="H270" s="292">
        <v>1</v>
      </c>
      <c r="I270" s="70"/>
      <c r="J270" s="293">
        <f>ROUND(I270*H270,2)</f>
        <v>0</v>
      </c>
      <c r="K270" s="290" t="s">
        <v>202</v>
      </c>
      <c r="L270" s="214"/>
      <c r="M270" s="294" t="s">
        <v>3</v>
      </c>
      <c r="N270" s="295" t="s">
        <v>37</v>
      </c>
      <c r="O270" s="296">
        <v>0</v>
      </c>
      <c r="P270" s="296">
        <f>O270*H270</f>
        <v>0</v>
      </c>
      <c r="Q270" s="296">
        <v>0</v>
      </c>
      <c r="R270" s="296">
        <f>Q270*H270</f>
        <v>0</v>
      </c>
      <c r="S270" s="296">
        <v>0</v>
      </c>
      <c r="T270" s="297">
        <f>S270*H270</f>
        <v>0</v>
      </c>
      <c r="U270" s="213"/>
      <c r="V270" s="213"/>
      <c r="W270" s="213"/>
      <c r="X270" s="213"/>
      <c r="Y270" s="213"/>
      <c r="Z270" s="213"/>
      <c r="AA270" s="213"/>
      <c r="AB270" s="213"/>
      <c r="AC270" s="213"/>
      <c r="AD270" s="213"/>
      <c r="AE270" s="213"/>
      <c r="AR270" s="298" t="s">
        <v>417</v>
      </c>
      <c r="AT270" s="298" t="s">
        <v>110</v>
      </c>
      <c r="AU270" s="298" t="s">
        <v>76</v>
      </c>
      <c r="AY270" s="204" t="s">
        <v>108</v>
      </c>
      <c r="BE270" s="299">
        <f>IF(N270="základní",J270,0)</f>
        <v>0</v>
      </c>
      <c r="BF270" s="299">
        <f>IF(N270="snížená",J270,0)</f>
        <v>0</v>
      </c>
      <c r="BG270" s="299">
        <f>IF(N270="zákl. přenesená",J270,0)</f>
        <v>0</v>
      </c>
      <c r="BH270" s="299">
        <f>IF(N270="sníž. přenesená",J270,0)</f>
        <v>0</v>
      </c>
      <c r="BI270" s="299">
        <f>IF(N270="nulová",J270,0)</f>
        <v>0</v>
      </c>
      <c r="BJ270" s="204" t="s">
        <v>74</v>
      </c>
      <c r="BK270" s="299">
        <f>ROUND(I270*H270,2)</f>
        <v>0</v>
      </c>
      <c r="BL270" s="204" t="s">
        <v>417</v>
      </c>
      <c r="BM270" s="298" t="s">
        <v>430</v>
      </c>
    </row>
    <row r="271" spans="1:47" s="216" customFormat="1" ht="12">
      <c r="A271" s="213"/>
      <c r="B271" s="214"/>
      <c r="C271" s="213"/>
      <c r="D271" s="300" t="s">
        <v>117</v>
      </c>
      <c r="E271" s="213"/>
      <c r="F271" s="301" t="s">
        <v>429</v>
      </c>
      <c r="G271" s="213"/>
      <c r="H271" s="213"/>
      <c r="I271" s="153"/>
      <c r="J271" s="213"/>
      <c r="K271" s="213"/>
      <c r="L271" s="214"/>
      <c r="M271" s="302"/>
      <c r="N271" s="303"/>
      <c r="O271" s="304"/>
      <c r="P271" s="304"/>
      <c r="Q271" s="304"/>
      <c r="R271" s="304"/>
      <c r="S271" s="304"/>
      <c r="T271" s="305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T271" s="204" t="s">
        <v>117</v>
      </c>
      <c r="AU271" s="204" t="s">
        <v>76</v>
      </c>
    </row>
    <row r="272" spans="1:65" s="216" customFormat="1" ht="16.5" customHeight="1">
      <c r="A272" s="213"/>
      <c r="B272" s="214"/>
      <c r="C272" s="288" t="s">
        <v>431</v>
      </c>
      <c r="D272" s="288" t="s">
        <v>110</v>
      </c>
      <c r="E272" s="289" t="s">
        <v>432</v>
      </c>
      <c r="F272" s="290" t="s">
        <v>433</v>
      </c>
      <c r="G272" s="291" t="s">
        <v>416</v>
      </c>
      <c r="H272" s="292">
        <v>1</v>
      </c>
      <c r="I272" s="70"/>
      <c r="J272" s="293">
        <f>ROUND(I272*H272,2)</f>
        <v>0</v>
      </c>
      <c r="K272" s="290" t="s">
        <v>202</v>
      </c>
      <c r="L272" s="214"/>
      <c r="M272" s="294" t="s">
        <v>3</v>
      </c>
      <c r="N272" s="295" t="s">
        <v>37</v>
      </c>
      <c r="O272" s="296">
        <v>0</v>
      </c>
      <c r="P272" s="296">
        <f>O272*H272</f>
        <v>0</v>
      </c>
      <c r="Q272" s="296">
        <v>0</v>
      </c>
      <c r="R272" s="296">
        <f>Q272*H272</f>
        <v>0</v>
      </c>
      <c r="S272" s="296">
        <v>0</v>
      </c>
      <c r="T272" s="297">
        <f>S272*H272</f>
        <v>0</v>
      </c>
      <c r="U272" s="213"/>
      <c r="V272" s="213"/>
      <c r="W272" s="213"/>
      <c r="X272" s="213"/>
      <c r="Y272" s="213"/>
      <c r="Z272" s="213"/>
      <c r="AA272" s="213"/>
      <c r="AB272" s="213"/>
      <c r="AC272" s="213"/>
      <c r="AD272" s="213"/>
      <c r="AE272" s="213"/>
      <c r="AR272" s="298" t="s">
        <v>417</v>
      </c>
      <c r="AT272" s="298" t="s">
        <v>110</v>
      </c>
      <c r="AU272" s="298" t="s">
        <v>76</v>
      </c>
      <c r="AY272" s="204" t="s">
        <v>108</v>
      </c>
      <c r="BE272" s="299">
        <f>IF(N272="základní",J272,0)</f>
        <v>0</v>
      </c>
      <c r="BF272" s="299">
        <f>IF(N272="snížená",J272,0)</f>
        <v>0</v>
      </c>
      <c r="BG272" s="299">
        <f>IF(N272="zákl. přenesená",J272,0)</f>
        <v>0</v>
      </c>
      <c r="BH272" s="299">
        <f>IF(N272="sníž. přenesená",J272,0)</f>
        <v>0</v>
      </c>
      <c r="BI272" s="299">
        <f>IF(N272="nulová",J272,0)</f>
        <v>0</v>
      </c>
      <c r="BJ272" s="204" t="s">
        <v>74</v>
      </c>
      <c r="BK272" s="299">
        <f>ROUND(I272*H272,2)</f>
        <v>0</v>
      </c>
      <c r="BL272" s="204" t="s">
        <v>417</v>
      </c>
      <c r="BM272" s="298" t="s">
        <v>434</v>
      </c>
    </row>
    <row r="273" spans="1:47" s="216" customFormat="1" ht="12">
      <c r="A273" s="213"/>
      <c r="B273" s="214"/>
      <c r="C273" s="213"/>
      <c r="D273" s="300" t="s">
        <v>117</v>
      </c>
      <c r="E273" s="213"/>
      <c r="F273" s="301" t="s">
        <v>433</v>
      </c>
      <c r="G273" s="213"/>
      <c r="H273" s="213"/>
      <c r="I273" s="153"/>
      <c r="J273" s="213"/>
      <c r="K273" s="213"/>
      <c r="L273" s="214"/>
      <c r="M273" s="302"/>
      <c r="N273" s="303"/>
      <c r="O273" s="304"/>
      <c r="P273" s="304"/>
      <c r="Q273" s="304"/>
      <c r="R273" s="304"/>
      <c r="S273" s="304"/>
      <c r="T273" s="305"/>
      <c r="U273" s="213"/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T273" s="204" t="s">
        <v>117</v>
      </c>
      <c r="AU273" s="204" t="s">
        <v>76</v>
      </c>
    </row>
    <row r="274" spans="2:63" s="275" customFormat="1" ht="20.85" customHeight="1">
      <c r="B274" s="276"/>
      <c r="D274" s="277" t="s">
        <v>65</v>
      </c>
      <c r="E274" s="286" t="s">
        <v>435</v>
      </c>
      <c r="F274" s="286" t="s">
        <v>436</v>
      </c>
      <c r="I274" s="156"/>
      <c r="J274" s="287">
        <f>BK274</f>
        <v>0</v>
      </c>
      <c r="L274" s="276"/>
      <c r="M274" s="280"/>
      <c r="N274" s="281"/>
      <c r="O274" s="281"/>
      <c r="P274" s="282">
        <f>SUM(P275:P287)</f>
        <v>1445.532</v>
      </c>
      <c r="Q274" s="281"/>
      <c r="R274" s="282">
        <f>SUM(R275:R287)</f>
        <v>0</v>
      </c>
      <c r="S274" s="281"/>
      <c r="T274" s="283">
        <f>SUM(T275:T287)</f>
        <v>0</v>
      </c>
      <c r="AR274" s="277" t="s">
        <v>74</v>
      </c>
      <c r="AT274" s="284" t="s">
        <v>65</v>
      </c>
      <c r="AU274" s="284" t="s">
        <v>76</v>
      </c>
      <c r="AY274" s="277" t="s">
        <v>108</v>
      </c>
      <c r="BK274" s="285">
        <f>SUM(BK275:BK287)</f>
        <v>0</v>
      </c>
    </row>
    <row r="275" spans="1:65" s="216" customFormat="1" ht="16.5" customHeight="1">
      <c r="A275" s="213"/>
      <c r="B275" s="214"/>
      <c r="C275" s="288" t="s">
        <v>437</v>
      </c>
      <c r="D275" s="288" t="s">
        <v>110</v>
      </c>
      <c r="E275" s="289" t="s">
        <v>438</v>
      </c>
      <c r="F275" s="290" t="s">
        <v>439</v>
      </c>
      <c r="G275" s="291" t="s">
        <v>164</v>
      </c>
      <c r="H275" s="292">
        <v>1398</v>
      </c>
      <c r="I275" s="70"/>
      <c r="J275" s="293">
        <f>ROUND(I275*H275,2)</f>
        <v>0</v>
      </c>
      <c r="K275" s="290" t="s">
        <v>114</v>
      </c>
      <c r="L275" s="214"/>
      <c r="M275" s="294" t="s">
        <v>3</v>
      </c>
      <c r="N275" s="295" t="s">
        <v>37</v>
      </c>
      <c r="O275" s="296">
        <v>0.835</v>
      </c>
      <c r="P275" s="296">
        <f>O275*H275</f>
        <v>1167.33</v>
      </c>
      <c r="Q275" s="296">
        <v>0</v>
      </c>
      <c r="R275" s="296">
        <f>Q275*H275</f>
        <v>0</v>
      </c>
      <c r="S275" s="296">
        <v>0</v>
      </c>
      <c r="T275" s="297">
        <f>S275*H275</f>
        <v>0</v>
      </c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3"/>
      <c r="AE275" s="213"/>
      <c r="AR275" s="298" t="s">
        <v>115</v>
      </c>
      <c r="AT275" s="298" t="s">
        <v>110</v>
      </c>
      <c r="AU275" s="298" t="s">
        <v>126</v>
      </c>
      <c r="AY275" s="204" t="s">
        <v>108</v>
      </c>
      <c r="BE275" s="299">
        <f>IF(N275="základní",J275,0)</f>
        <v>0</v>
      </c>
      <c r="BF275" s="299">
        <f>IF(N275="snížená",J275,0)</f>
        <v>0</v>
      </c>
      <c r="BG275" s="299">
        <f>IF(N275="zákl. přenesená",J275,0)</f>
        <v>0</v>
      </c>
      <c r="BH275" s="299">
        <f>IF(N275="sníž. přenesená",J275,0)</f>
        <v>0</v>
      </c>
      <c r="BI275" s="299">
        <f>IF(N275="nulová",J275,0)</f>
        <v>0</v>
      </c>
      <c r="BJ275" s="204" t="s">
        <v>74</v>
      </c>
      <c r="BK275" s="299">
        <f>ROUND(I275*H275,2)</f>
        <v>0</v>
      </c>
      <c r="BL275" s="204" t="s">
        <v>115</v>
      </c>
      <c r="BM275" s="298" t="s">
        <v>440</v>
      </c>
    </row>
    <row r="276" spans="1:47" s="216" customFormat="1" ht="12">
      <c r="A276" s="213"/>
      <c r="B276" s="214"/>
      <c r="C276" s="213"/>
      <c r="D276" s="300" t="s">
        <v>117</v>
      </c>
      <c r="E276" s="213"/>
      <c r="F276" s="301" t="s">
        <v>441</v>
      </c>
      <c r="G276" s="213"/>
      <c r="H276" s="213"/>
      <c r="I276" s="153"/>
      <c r="J276" s="213"/>
      <c r="K276" s="213"/>
      <c r="L276" s="214"/>
      <c r="M276" s="302"/>
      <c r="N276" s="303"/>
      <c r="O276" s="304"/>
      <c r="P276" s="304"/>
      <c r="Q276" s="304"/>
      <c r="R276" s="304"/>
      <c r="S276" s="304"/>
      <c r="T276" s="305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T276" s="204" t="s">
        <v>117</v>
      </c>
      <c r="AU276" s="204" t="s">
        <v>126</v>
      </c>
    </row>
    <row r="277" spans="1:47" s="216" customFormat="1" ht="12">
      <c r="A277" s="213"/>
      <c r="B277" s="214"/>
      <c r="C277" s="213"/>
      <c r="D277" s="306" t="s">
        <v>119</v>
      </c>
      <c r="E277" s="213"/>
      <c r="F277" s="307" t="s">
        <v>442</v>
      </c>
      <c r="G277" s="213"/>
      <c r="H277" s="213"/>
      <c r="I277" s="153"/>
      <c r="J277" s="213"/>
      <c r="K277" s="213"/>
      <c r="L277" s="214"/>
      <c r="M277" s="302"/>
      <c r="N277" s="303"/>
      <c r="O277" s="304"/>
      <c r="P277" s="304"/>
      <c r="Q277" s="304"/>
      <c r="R277" s="304"/>
      <c r="S277" s="304"/>
      <c r="T277" s="305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T277" s="204" t="s">
        <v>119</v>
      </c>
      <c r="AU277" s="204" t="s">
        <v>126</v>
      </c>
    </row>
    <row r="278" spans="1:65" s="216" customFormat="1" ht="16.5" customHeight="1">
      <c r="A278" s="213"/>
      <c r="B278" s="214"/>
      <c r="C278" s="288" t="s">
        <v>443</v>
      </c>
      <c r="D278" s="288" t="s">
        <v>110</v>
      </c>
      <c r="E278" s="289" t="s">
        <v>444</v>
      </c>
      <c r="F278" s="290" t="s">
        <v>445</v>
      </c>
      <c r="G278" s="291" t="s">
        <v>164</v>
      </c>
      <c r="H278" s="292">
        <v>13980</v>
      </c>
      <c r="I278" s="70">
        <v>0</v>
      </c>
      <c r="J278" s="293">
        <f>ROUND(I278*H278,2)</f>
        <v>0</v>
      </c>
      <c r="K278" s="290" t="s">
        <v>114</v>
      </c>
      <c r="L278" s="214"/>
      <c r="M278" s="294" t="s">
        <v>3</v>
      </c>
      <c r="N278" s="295" t="s">
        <v>37</v>
      </c>
      <c r="O278" s="296">
        <v>0.004</v>
      </c>
      <c r="P278" s="296">
        <f>O278*H278</f>
        <v>55.92</v>
      </c>
      <c r="Q278" s="296">
        <v>0</v>
      </c>
      <c r="R278" s="296">
        <f>Q278*H278</f>
        <v>0</v>
      </c>
      <c r="S278" s="296">
        <v>0</v>
      </c>
      <c r="T278" s="297">
        <f>S278*H278</f>
        <v>0</v>
      </c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R278" s="298" t="s">
        <v>115</v>
      </c>
      <c r="AT278" s="298" t="s">
        <v>110</v>
      </c>
      <c r="AU278" s="298" t="s">
        <v>126</v>
      </c>
      <c r="AY278" s="204" t="s">
        <v>108</v>
      </c>
      <c r="BE278" s="299">
        <f>IF(N278="základní",J278,0)</f>
        <v>0</v>
      </c>
      <c r="BF278" s="299">
        <f>IF(N278="snížená",J278,0)</f>
        <v>0</v>
      </c>
      <c r="BG278" s="299">
        <f>IF(N278="zákl. přenesená",J278,0)</f>
        <v>0</v>
      </c>
      <c r="BH278" s="299">
        <f>IF(N278="sníž. přenesená",J278,0)</f>
        <v>0</v>
      </c>
      <c r="BI278" s="299">
        <f>IF(N278="nulová",J278,0)</f>
        <v>0</v>
      </c>
      <c r="BJ278" s="204" t="s">
        <v>74</v>
      </c>
      <c r="BK278" s="299">
        <f>ROUND(I278*H278,2)</f>
        <v>0</v>
      </c>
      <c r="BL278" s="204" t="s">
        <v>115</v>
      </c>
      <c r="BM278" s="298" t="s">
        <v>446</v>
      </c>
    </row>
    <row r="279" spans="1:47" s="216" customFormat="1" ht="19.5">
      <c r="A279" s="213"/>
      <c r="B279" s="214"/>
      <c r="C279" s="213"/>
      <c r="D279" s="300" t="s">
        <v>117</v>
      </c>
      <c r="E279" s="213"/>
      <c r="F279" s="301" t="s">
        <v>447</v>
      </c>
      <c r="G279" s="213"/>
      <c r="H279" s="213"/>
      <c r="I279" s="153"/>
      <c r="J279" s="213"/>
      <c r="K279" s="213"/>
      <c r="L279" s="214"/>
      <c r="M279" s="302"/>
      <c r="N279" s="303"/>
      <c r="O279" s="304"/>
      <c r="P279" s="304"/>
      <c r="Q279" s="304"/>
      <c r="R279" s="304"/>
      <c r="S279" s="304"/>
      <c r="T279" s="305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T279" s="204" t="s">
        <v>117</v>
      </c>
      <c r="AU279" s="204" t="s">
        <v>126</v>
      </c>
    </row>
    <row r="280" spans="1:47" s="216" customFormat="1" ht="12">
      <c r="A280" s="213"/>
      <c r="B280" s="214"/>
      <c r="C280" s="213"/>
      <c r="D280" s="306" t="s">
        <v>119</v>
      </c>
      <c r="E280" s="213"/>
      <c r="F280" s="307" t="s">
        <v>448</v>
      </c>
      <c r="G280" s="213"/>
      <c r="H280" s="213"/>
      <c r="I280" s="153"/>
      <c r="J280" s="213"/>
      <c r="K280" s="213"/>
      <c r="L280" s="214"/>
      <c r="M280" s="302"/>
      <c r="N280" s="303"/>
      <c r="O280" s="304"/>
      <c r="P280" s="304"/>
      <c r="Q280" s="304"/>
      <c r="R280" s="304"/>
      <c r="S280" s="304"/>
      <c r="T280" s="305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T280" s="204" t="s">
        <v>119</v>
      </c>
      <c r="AU280" s="204" t="s">
        <v>126</v>
      </c>
    </row>
    <row r="281" spans="2:51" s="308" customFormat="1" ht="12">
      <c r="B281" s="309"/>
      <c r="D281" s="300" t="s">
        <v>145</v>
      </c>
      <c r="E281" s="310" t="s">
        <v>3</v>
      </c>
      <c r="F281" s="311" t="s">
        <v>449</v>
      </c>
      <c r="H281" s="312">
        <v>13980</v>
      </c>
      <c r="I281" s="154"/>
      <c r="L281" s="309"/>
      <c r="M281" s="313"/>
      <c r="N281" s="314"/>
      <c r="O281" s="314"/>
      <c r="P281" s="314"/>
      <c r="Q281" s="314"/>
      <c r="R281" s="314"/>
      <c r="S281" s="314"/>
      <c r="T281" s="315"/>
      <c r="AT281" s="310" t="s">
        <v>145</v>
      </c>
      <c r="AU281" s="310" t="s">
        <v>126</v>
      </c>
      <c r="AV281" s="308" t="s">
        <v>76</v>
      </c>
      <c r="AW281" s="308" t="s">
        <v>28</v>
      </c>
      <c r="AX281" s="308" t="s">
        <v>74</v>
      </c>
      <c r="AY281" s="310" t="s">
        <v>108</v>
      </c>
    </row>
    <row r="282" spans="1:65" s="216" customFormat="1" ht="16.5" customHeight="1">
      <c r="A282" s="213"/>
      <c r="B282" s="214"/>
      <c r="C282" s="288" t="s">
        <v>450</v>
      </c>
      <c r="D282" s="288" t="s">
        <v>110</v>
      </c>
      <c r="E282" s="289" t="s">
        <v>451</v>
      </c>
      <c r="F282" s="290" t="s">
        <v>452</v>
      </c>
      <c r="G282" s="291" t="s">
        <v>164</v>
      </c>
      <c r="H282" s="292">
        <v>1398</v>
      </c>
      <c r="I282" s="70"/>
      <c r="J282" s="293">
        <f>ROUND(I282*H282,2)</f>
        <v>0</v>
      </c>
      <c r="K282" s="290" t="s">
        <v>114</v>
      </c>
      <c r="L282" s="214"/>
      <c r="M282" s="294" t="s">
        <v>3</v>
      </c>
      <c r="N282" s="295" t="s">
        <v>37</v>
      </c>
      <c r="O282" s="296">
        <v>0.159</v>
      </c>
      <c r="P282" s="296">
        <f>O282*H282</f>
        <v>222.282</v>
      </c>
      <c r="Q282" s="296">
        <v>0</v>
      </c>
      <c r="R282" s="296">
        <f>Q282*H282</f>
        <v>0</v>
      </c>
      <c r="S282" s="296">
        <v>0</v>
      </c>
      <c r="T282" s="297">
        <f>S282*H282</f>
        <v>0</v>
      </c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R282" s="298" t="s">
        <v>115</v>
      </c>
      <c r="AT282" s="298" t="s">
        <v>110</v>
      </c>
      <c r="AU282" s="298" t="s">
        <v>126</v>
      </c>
      <c r="AY282" s="204" t="s">
        <v>108</v>
      </c>
      <c r="BE282" s="299">
        <f>IF(N282="základní",J282,0)</f>
        <v>0</v>
      </c>
      <c r="BF282" s="299">
        <f>IF(N282="snížená",J282,0)</f>
        <v>0</v>
      </c>
      <c r="BG282" s="299">
        <f>IF(N282="zákl. přenesená",J282,0)</f>
        <v>0</v>
      </c>
      <c r="BH282" s="299">
        <f>IF(N282="sníž. přenesená",J282,0)</f>
        <v>0</v>
      </c>
      <c r="BI282" s="299">
        <f>IF(N282="nulová",J282,0)</f>
        <v>0</v>
      </c>
      <c r="BJ282" s="204" t="s">
        <v>74</v>
      </c>
      <c r="BK282" s="299">
        <f>ROUND(I282*H282,2)</f>
        <v>0</v>
      </c>
      <c r="BL282" s="204" t="s">
        <v>115</v>
      </c>
      <c r="BM282" s="298" t="s">
        <v>453</v>
      </c>
    </row>
    <row r="283" spans="1:47" s="216" customFormat="1" ht="12">
      <c r="A283" s="213"/>
      <c r="B283" s="214"/>
      <c r="C283" s="213"/>
      <c r="D283" s="300" t="s">
        <v>117</v>
      </c>
      <c r="E283" s="213"/>
      <c r="F283" s="301" t="s">
        <v>454</v>
      </c>
      <c r="G283" s="213"/>
      <c r="H283" s="213"/>
      <c r="I283" s="153"/>
      <c r="J283" s="213"/>
      <c r="K283" s="213"/>
      <c r="L283" s="214"/>
      <c r="M283" s="302"/>
      <c r="N283" s="303"/>
      <c r="O283" s="304"/>
      <c r="P283" s="304"/>
      <c r="Q283" s="304"/>
      <c r="R283" s="304"/>
      <c r="S283" s="304"/>
      <c r="T283" s="305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T283" s="204" t="s">
        <v>117</v>
      </c>
      <c r="AU283" s="204" t="s">
        <v>126</v>
      </c>
    </row>
    <row r="284" spans="1:47" s="216" customFormat="1" ht="12">
      <c r="A284" s="213"/>
      <c r="B284" s="214"/>
      <c r="C284" s="213"/>
      <c r="D284" s="306" t="s">
        <v>119</v>
      </c>
      <c r="E284" s="213"/>
      <c r="F284" s="307" t="s">
        <v>455</v>
      </c>
      <c r="G284" s="213"/>
      <c r="H284" s="213"/>
      <c r="I284" s="153"/>
      <c r="J284" s="213"/>
      <c r="K284" s="213"/>
      <c r="L284" s="214"/>
      <c r="M284" s="302"/>
      <c r="N284" s="303"/>
      <c r="O284" s="304"/>
      <c r="P284" s="304"/>
      <c r="Q284" s="304"/>
      <c r="R284" s="304"/>
      <c r="S284" s="304"/>
      <c r="T284" s="305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T284" s="204" t="s">
        <v>119</v>
      </c>
      <c r="AU284" s="204" t="s">
        <v>126</v>
      </c>
    </row>
    <row r="285" spans="1:65" s="216" customFormat="1" ht="24.2" customHeight="1">
      <c r="A285" s="213"/>
      <c r="B285" s="214"/>
      <c r="C285" s="288" t="s">
        <v>456</v>
      </c>
      <c r="D285" s="288" t="s">
        <v>110</v>
      </c>
      <c r="E285" s="289" t="s">
        <v>457</v>
      </c>
      <c r="F285" s="290" t="s">
        <v>458</v>
      </c>
      <c r="G285" s="291" t="s">
        <v>164</v>
      </c>
      <c r="H285" s="292">
        <v>1398</v>
      </c>
      <c r="I285" s="70"/>
      <c r="J285" s="293">
        <f>ROUND(I285*H285,2)</f>
        <v>0</v>
      </c>
      <c r="K285" s="290" t="s">
        <v>114</v>
      </c>
      <c r="L285" s="214"/>
      <c r="M285" s="294" t="s">
        <v>3</v>
      </c>
      <c r="N285" s="295" t="s">
        <v>37</v>
      </c>
      <c r="O285" s="296">
        <v>0</v>
      </c>
      <c r="P285" s="296">
        <f>O285*H285</f>
        <v>0</v>
      </c>
      <c r="Q285" s="296">
        <v>0</v>
      </c>
      <c r="R285" s="296">
        <f>Q285*H285</f>
        <v>0</v>
      </c>
      <c r="S285" s="296">
        <v>0</v>
      </c>
      <c r="T285" s="297">
        <f>S285*H285</f>
        <v>0</v>
      </c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R285" s="298" t="s">
        <v>115</v>
      </c>
      <c r="AT285" s="298" t="s">
        <v>110</v>
      </c>
      <c r="AU285" s="298" t="s">
        <v>126</v>
      </c>
      <c r="AY285" s="204" t="s">
        <v>108</v>
      </c>
      <c r="BE285" s="299">
        <f>IF(N285="základní",J285,0)</f>
        <v>0</v>
      </c>
      <c r="BF285" s="299">
        <f>IF(N285="snížená",J285,0)</f>
        <v>0</v>
      </c>
      <c r="BG285" s="299">
        <f>IF(N285="zákl. přenesená",J285,0)</f>
        <v>0</v>
      </c>
      <c r="BH285" s="299">
        <f>IF(N285="sníž. přenesená",J285,0)</f>
        <v>0</v>
      </c>
      <c r="BI285" s="299">
        <f>IF(N285="nulová",J285,0)</f>
        <v>0</v>
      </c>
      <c r="BJ285" s="204" t="s">
        <v>74</v>
      </c>
      <c r="BK285" s="299">
        <f>ROUND(I285*H285,2)</f>
        <v>0</v>
      </c>
      <c r="BL285" s="204" t="s">
        <v>115</v>
      </c>
      <c r="BM285" s="298" t="s">
        <v>459</v>
      </c>
    </row>
    <row r="286" spans="1:47" s="216" customFormat="1" ht="19.5">
      <c r="A286" s="213"/>
      <c r="B286" s="214"/>
      <c r="C286" s="213"/>
      <c r="D286" s="300" t="s">
        <v>117</v>
      </c>
      <c r="E286" s="213"/>
      <c r="F286" s="301" t="s">
        <v>460</v>
      </c>
      <c r="G286" s="213"/>
      <c r="H286" s="213"/>
      <c r="I286" s="153"/>
      <c r="J286" s="213"/>
      <c r="K286" s="213"/>
      <c r="L286" s="214"/>
      <c r="M286" s="302"/>
      <c r="N286" s="303"/>
      <c r="O286" s="304"/>
      <c r="P286" s="304"/>
      <c r="Q286" s="304"/>
      <c r="R286" s="304"/>
      <c r="S286" s="304"/>
      <c r="T286" s="305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T286" s="204" t="s">
        <v>117</v>
      </c>
      <c r="AU286" s="204" t="s">
        <v>126</v>
      </c>
    </row>
    <row r="287" spans="1:47" s="216" customFormat="1" ht="12">
      <c r="A287" s="213"/>
      <c r="B287" s="214"/>
      <c r="C287" s="213"/>
      <c r="D287" s="306" t="s">
        <v>119</v>
      </c>
      <c r="E287" s="213"/>
      <c r="F287" s="307" t="s">
        <v>461</v>
      </c>
      <c r="G287" s="213"/>
      <c r="H287" s="213"/>
      <c r="I287" s="153"/>
      <c r="J287" s="213"/>
      <c r="K287" s="213"/>
      <c r="L287" s="214"/>
      <c r="M287" s="302"/>
      <c r="N287" s="303"/>
      <c r="O287" s="304"/>
      <c r="P287" s="304"/>
      <c r="Q287" s="304"/>
      <c r="R287" s="304"/>
      <c r="S287" s="304"/>
      <c r="T287" s="305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T287" s="204" t="s">
        <v>119</v>
      </c>
      <c r="AU287" s="204" t="s">
        <v>126</v>
      </c>
    </row>
    <row r="288" spans="2:63" s="275" customFormat="1" ht="25.9" customHeight="1">
      <c r="B288" s="276"/>
      <c r="D288" s="277" t="s">
        <v>65</v>
      </c>
      <c r="E288" s="278" t="s">
        <v>462</v>
      </c>
      <c r="F288" s="278" t="s">
        <v>463</v>
      </c>
      <c r="I288" s="156"/>
      <c r="J288" s="279">
        <f>BK288</f>
        <v>0</v>
      </c>
      <c r="L288" s="276"/>
      <c r="M288" s="280"/>
      <c r="N288" s="281"/>
      <c r="O288" s="281"/>
      <c r="P288" s="282">
        <f>SUM(P289:P291)</f>
        <v>553.418</v>
      </c>
      <c r="Q288" s="281"/>
      <c r="R288" s="282">
        <f>SUM(R289:R291)</f>
        <v>0</v>
      </c>
      <c r="S288" s="281"/>
      <c r="T288" s="283">
        <f>SUM(T289:T291)</f>
        <v>0</v>
      </c>
      <c r="AR288" s="277" t="s">
        <v>74</v>
      </c>
      <c r="AT288" s="284" t="s">
        <v>65</v>
      </c>
      <c r="AU288" s="284" t="s">
        <v>66</v>
      </c>
      <c r="AY288" s="277" t="s">
        <v>108</v>
      </c>
      <c r="BK288" s="285">
        <f>SUM(BK289:BK291)</f>
        <v>0</v>
      </c>
    </row>
    <row r="289" spans="1:65" s="216" customFormat="1" ht="16.5" customHeight="1">
      <c r="A289" s="213"/>
      <c r="B289" s="214"/>
      <c r="C289" s="288" t="s">
        <v>464</v>
      </c>
      <c r="D289" s="288" t="s">
        <v>110</v>
      </c>
      <c r="E289" s="289" t="s">
        <v>465</v>
      </c>
      <c r="F289" s="290" t="s">
        <v>466</v>
      </c>
      <c r="G289" s="291" t="s">
        <v>164</v>
      </c>
      <c r="H289" s="292">
        <v>1394</v>
      </c>
      <c r="I289" s="70"/>
      <c r="J289" s="293">
        <f>ROUND(I289*H289,2)</f>
        <v>0</v>
      </c>
      <c r="K289" s="290" t="s">
        <v>114</v>
      </c>
      <c r="L289" s="214"/>
      <c r="M289" s="294" t="s">
        <v>3</v>
      </c>
      <c r="N289" s="295" t="s">
        <v>37</v>
      </c>
      <c r="O289" s="296">
        <v>0.397</v>
      </c>
      <c r="P289" s="296">
        <f>O289*H289</f>
        <v>553.418</v>
      </c>
      <c r="Q289" s="296">
        <v>0</v>
      </c>
      <c r="R289" s="296">
        <f>Q289*H289</f>
        <v>0</v>
      </c>
      <c r="S289" s="296">
        <v>0</v>
      </c>
      <c r="T289" s="297">
        <f>S289*H289</f>
        <v>0</v>
      </c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R289" s="298" t="s">
        <v>115</v>
      </c>
      <c r="AT289" s="298" t="s">
        <v>110</v>
      </c>
      <c r="AU289" s="298" t="s">
        <v>74</v>
      </c>
      <c r="AY289" s="204" t="s">
        <v>108</v>
      </c>
      <c r="BE289" s="299">
        <f>IF(N289="základní",J289,0)</f>
        <v>0</v>
      </c>
      <c r="BF289" s="299">
        <f>IF(N289="snížená",J289,0)</f>
        <v>0</v>
      </c>
      <c r="BG289" s="299">
        <f>IF(N289="zákl. přenesená",J289,0)</f>
        <v>0</v>
      </c>
      <c r="BH289" s="299">
        <f>IF(N289="sníž. přenesená",J289,0)</f>
        <v>0</v>
      </c>
      <c r="BI289" s="299">
        <f>IF(N289="nulová",J289,0)</f>
        <v>0</v>
      </c>
      <c r="BJ289" s="204" t="s">
        <v>74</v>
      </c>
      <c r="BK289" s="299">
        <f>ROUND(I289*H289,2)</f>
        <v>0</v>
      </c>
      <c r="BL289" s="204" t="s">
        <v>115</v>
      </c>
      <c r="BM289" s="298" t="s">
        <v>467</v>
      </c>
    </row>
    <row r="290" spans="1:47" s="216" customFormat="1" ht="12">
      <c r="A290" s="213"/>
      <c r="B290" s="214"/>
      <c r="C290" s="213"/>
      <c r="D290" s="300" t="s">
        <v>117</v>
      </c>
      <c r="E290" s="213"/>
      <c r="F290" s="301" t="s">
        <v>468</v>
      </c>
      <c r="G290" s="213"/>
      <c r="H290" s="213"/>
      <c r="I290" s="153"/>
      <c r="J290" s="213"/>
      <c r="K290" s="213"/>
      <c r="L290" s="214"/>
      <c r="M290" s="302"/>
      <c r="N290" s="303"/>
      <c r="O290" s="304"/>
      <c r="P290" s="304"/>
      <c r="Q290" s="304"/>
      <c r="R290" s="304"/>
      <c r="S290" s="304"/>
      <c r="T290" s="305"/>
      <c r="U290" s="213"/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T290" s="204" t="s">
        <v>117</v>
      </c>
      <c r="AU290" s="204" t="s">
        <v>74</v>
      </c>
    </row>
    <row r="291" spans="1:47" s="216" customFormat="1" ht="12">
      <c r="A291" s="213"/>
      <c r="B291" s="214"/>
      <c r="C291" s="213"/>
      <c r="D291" s="306" t="s">
        <v>119</v>
      </c>
      <c r="E291" s="213"/>
      <c r="F291" s="307" t="s">
        <v>469</v>
      </c>
      <c r="G291" s="213"/>
      <c r="H291" s="213"/>
      <c r="I291" s="153"/>
      <c r="J291" s="213"/>
      <c r="K291" s="213"/>
      <c r="L291" s="214"/>
      <c r="M291" s="340"/>
      <c r="N291" s="341"/>
      <c r="O291" s="342"/>
      <c r="P291" s="342"/>
      <c r="Q291" s="342"/>
      <c r="R291" s="342"/>
      <c r="S291" s="342"/>
      <c r="T291" s="34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T291" s="204" t="s">
        <v>119</v>
      </c>
      <c r="AU291" s="204" t="s">
        <v>74</v>
      </c>
    </row>
    <row r="292" spans="1:31" s="216" customFormat="1" ht="6.95" customHeight="1">
      <c r="A292" s="213"/>
      <c r="B292" s="240"/>
      <c r="C292" s="241"/>
      <c r="D292" s="241"/>
      <c r="E292" s="241"/>
      <c r="F292" s="241"/>
      <c r="G292" s="241"/>
      <c r="H292" s="241"/>
      <c r="I292" s="344"/>
      <c r="J292" s="241"/>
      <c r="K292" s="241"/>
      <c r="L292" s="214"/>
      <c r="M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</row>
  </sheetData>
  <sheetProtection algorithmName="SHA-512" hashValue="7m+BLpgTGWCkuDxdlY2CpUKgQ3v4HpwSsYV6QLuYXfYeekbC3NREQrTNHsQZG0gec/RbLIWF0P5RusxFYABmTg==" saltValue="jUVdUKHYoPcAg1N1LCWpFw==" spinCount="100000" sheet="1" objects="1" scenarios="1"/>
  <autoFilter ref="C87:K291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hyperlinks>
    <hyperlink ref="F93" r:id="rId1" display="https://podminky.urs.cz/item/CS_URS_2022_01/113107222"/>
    <hyperlink ref="F96" r:id="rId2" display="https://podminky.urs.cz/item/CS_URS_2022_01/113107231"/>
    <hyperlink ref="F99" r:id="rId3" display="https://podminky.urs.cz/item/CS_URS_2022_01/113107242"/>
    <hyperlink ref="F102" r:id="rId4" display="https://podminky.urs.cz/item/CS_URS_2022_01/113202111"/>
    <hyperlink ref="F105" r:id="rId5" display="https://podminky.urs.cz/item/CS_URS_2022_01/132251102"/>
    <hyperlink ref="F110" r:id="rId6" display="https://podminky.urs.cz/item/CS_URS_2022_01/162751117"/>
    <hyperlink ref="F113" r:id="rId7" display="https://podminky.urs.cz/item/CS_URS_2022_01/162751119"/>
    <hyperlink ref="F118" r:id="rId8" display="https://podminky.urs.cz/item/CS_URS_2022_01/171251101"/>
    <hyperlink ref="F121" r:id="rId9" display="https://podminky.urs.cz/item/CS_URS_2022_01/171251201"/>
    <hyperlink ref="F124" r:id="rId10" display="https://podminky.urs.cz/item/CS_URS_2022_01/171201231"/>
    <hyperlink ref="F129" r:id="rId11" display="https://podminky.urs.cz/item/CS_URS_2022_01/181152302"/>
    <hyperlink ref="F133" r:id="rId12" display="https://podminky.urs.cz/item/CS_URS_2022_01/181951111"/>
    <hyperlink ref="F138" r:id="rId13" display="https://podminky.urs.cz/item/CS_URS_2022_01/181351113"/>
    <hyperlink ref="F143" r:id="rId14" display="https://podminky.urs.cz/item/CS_URS_2022_01/181411121"/>
    <hyperlink ref="F150" r:id="rId15" display="https://podminky.urs.cz/item/CS_URS_2022_01/183403113"/>
    <hyperlink ref="F153" r:id="rId16" display="https://podminky.urs.cz/item/CS_URS_2022_01/183403153"/>
    <hyperlink ref="F156" r:id="rId17" display="https://podminky.urs.cz/item/CS_URS_2022_01/183403161"/>
    <hyperlink ref="F159" r:id="rId18" display="https://podminky.urs.cz/item/CS_URS_2022_01/184802111"/>
    <hyperlink ref="F162" r:id="rId19" display="https://podminky.urs.cz/item/CS_URS_2022_01/185803112"/>
    <hyperlink ref="F165" r:id="rId20" display="https://podminky.urs.cz/item/CS_URS_2022_01/184852321"/>
    <hyperlink ref="F168" r:id="rId21" display="https://podminky.urs.cz/item/CS_URS_2022_01/111111411"/>
    <hyperlink ref="F171" r:id="rId22" display="https://podminky.urs.cz/item/CS_URS_2022_01/185804312"/>
    <hyperlink ref="F175" r:id="rId23" display="https://podminky.urs.cz/item/CS_URS_2022_01/211531111"/>
    <hyperlink ref="F179" r:id="rId24" display="https://podminky.urs.cz/item/CS_URS_2022_01/211971110"/>
    <hyperlink ref="F186" r:id="rId25" display="https://podminky.urs.cz/item/CS_URS_2022_01/213141111"/>
    <hyperlink ref="F195" r:id="rId26" display="https://podminky.urs.cz/item/CS_URS_2022_01/564752115"/>
    <hyperlink ref="F200" r:id="rId27" display="https://podminky.urs.cz/item/CS_URS_2022_01/564811112"/>
    <hyperlink ref="F205" r:id="rId28" display="https://podminky.urs.cz/item/CS_URS_2022_01/564861111"/>
    <hyperlink ref="F210" r:id="rId29" display="https://podminky.urs.cz/item/CS_URS_2022_01/573211112"/>
    <hyperlink ref="F213" r:id="rId30" display="https://podminky.urs.cz/item/CS_URS_2022_01/577154131"/>
    <hyperlink ref="F216" r:id="rId31" display="https://podminky.urs.cz/item/CS_URS_2022_01/596211110"/>
    <hyperlink ref="F225" r:id="rId32" display="https://podminky.urs.cz/item/CS_URS_2022_01/596211113"/>
    <hyperlink ref="F250" r:id="rId33" display="https://podminky.urs.cz/item/CS_URS_2022_01/916131213"/>
    <hyperlink ref="F255" r:id="rId34" display="https://podminky.urs.cz/item/CS_URS_2022_01/916231213"/>
    <hyperlink ref="F261" r:id="rId35" display="https://podminky.urs.cz/item/CS_URS_2022_01/916991121"/>
    <hyperlink ref="F277" r:id="rId36" display="https://podminky.urs.cz/item/CS_URS_2022_01/997221571"/>
    <hyperlink ref="F280" r:id="rId37" display="https://podminky.urs.cz/item/CS_URS_2022_01/997221579"/>
    <hyperlink ref="F284" r:id="rId38" display="https://podminky.urs.cz/item/CS_URS_2022_01/997221611"/>
    <hyperlink ref="F287" r:id="rId39" display="https://podminky.urs.cz/item/CS_URS_2022_01/997221861"/>
    <hyperlink ref="F291" r:id="rId40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42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39">
      <selection activeCell="H157" sqref="H157"/>
    </sheetView>
  </sheetViews>
  <sheetFormatPr defaultColWidth="9.140625" defaultRowHeight="12"/>
  <cols>
    <col min="1" max="1" width="8.28125" style="72" customWidth="1"/>
    <col min="2" max="2" width="1.7109375" style="72" customWidth="1"/>
    <col min="3" max="4" width="5.00390625" style="72" customWidth="1"/>
    <col min="5" max="5" width="11.7109375" style="72" customWidth="1"/>
    <col min="6" max="6" width="9.140625" style="72" customWidth="1"/>
    <col min="7" max="7" width="5.00390625" style="72" customWidth="1"/>
    <col min="8" max="8" width="77.8515625" style="72" customWidth="1"/>
    <col min="9" max="10" width="20.00390625" style="72" customWidth="1"/>
    <col min="11" max="11" width="1.7109375" style="72" customWidth="1"/>
  </cols>
  <sheetData>
    <row r="1" s="1" customFormat="1" ht="37.5" customHeight="1"/>
    <row r="2" spans="2:11" s="1" customFormat="1" ht="7.5" customHeight="1">
      <c r="B2" s="73"/>
      <c r="C2" s="74"/>
      <c r="D2" s="74"/>
      <c r="E2" s="74"/>
      <c r="F2" s="74"/>
      <c r="G2" s="74"/>
      <c r="H2" s="74"/>
      <c r="I2" s="74"/>
      <c r="J2" s="74"/>
      <c r="K2" s="75"/>
    </row>
    <row r="3" spans="2:11" s="8" customFormat="1" ht="45" customHeight="1">
      <c r="B3" s="76"/>
      <c r="C3" s="195" t="s">
        <v>470</v>
      </c>
      <c r="D3" s="195"/>
      <c r="E3" s="195"/>
      <c r="F3" s="195"/>
      <c r="G3" s="195"/>
      <c r="H3" s="195"/>
      <c r="I3" s="195"/>
      <c r="J3" s="195"/>
      <c r="K3" s="77"/>
    </row>
    <row r="4" spans="2:11" s="1" customFormat="1" ht="25.5" customHeight="1">
      <c r="B4" s="78"/>
      <c r="C4" s="196" t="s">
        <v>471</v>
      </c>
      <c r="D4" s="196"/>
      <c r="E4" s="196"/>
      <c r="F4" s="196"/>
      <c r="G4" s="196"/>
      <c r="H4" s="196"/>
      <c r="I4" s="196"/>
      <c r="J4" s="196"/>
      <c r="K4" s="79"/>
    </row>
    <row r="5" spans="2:11" s="1" customFormat="1" ht="5.25" customHeight="1">
      <c r="B5" s="78"/>
      <c r="C5" s="80"/>
      <c r="D5" s="80"/>
      <c r="E5" s="80"/>
      <c r="F5" s="80"/>
      <c r="G5" s="80"/>
      <c r="H5" s="80"/>
      <c r="I5" s="80"/>
      <c r="J5" s="80"/>
      <c r="K5" s="79"/>
    </row>
    <row r="6" spans="2:11" s="1" customFormat="1" ht="15" customHeight="1">
      <c r="B6" s="78"/>
      <c r="C6" s="194" t="s">
        <v>472</v>
      </c>
      <c r="D6" s="194"/>
      <c r="E6" s="194"/>
      <c r="F6" s="194"/>
      <c r="G6" s="194"/>
      <c r="H6" s="194"/>
      <c r="I6" s="194"/>
      <c r="J6" s="194"/>
      <c r="K6" s="79"/>
    </row>
    <row r="7" spans="2:11" s="1" customFormat="1" ht="15" customHeight="1">
      <c r="B7" s="82"/>
      <c r="C7" s="194" t="s">
        <v>473</v>
      </c>
      <c r="D7" s="194"/>
      <c r="E7" s="194"/>
      <c r="F7" s="194"/>
      <c r="G7" s="194"/>
      <c r="H7" s="194"/>
      <c r="I7" s="194"/>
      <c r="J7" s="194"/>
      <c r="K7" s="79"/>
    </row>
    <row r="8" spans="2:11" s="1" customFormat="1" ht="12.75" customHeight="1">
      <c r="B8" s="82"/>
      <c r="C8" s="81"/>
      <c r="D8" s="81"/>
      <c r="E8" s="81"/>
      <c r="F8" s="81"/>
      <c r="G8" s="81"/>
      <c r="H8" s="81"/>
      <c r="I8" s="81"/>
      <c r="J8" s="81"/>
      <c r="K8" s="79"/>
    </row>
    <row r="9" spans="2:11" s="1" customFormat="1" ht="15" customHeight="1">
      <c r="B9" s="82"/>
      <c r="C9" s="194" t="s">
        <v>474</v>
      </c>
      <c r="D9" s="194"/>
      <c r="E9" s="194"/>
      <c r="F9" s="194"/>
      <c r="G9" s="194"/>
      <c r="H9" s="194"/>
      <c r="I9" s="194"/>
      <c r="J9" s="194"/>
      <c r="K9" s="79"/>
    </row>
    <row r="10" spans="2:11" s="1" customFormat="1" ht="15" customHeight="1">
      <c r="B10" s="82"/>
      <c r="C10" s="81"/>
      <c r="D10" s="194" t="s">
        <v>475</v>
      </c>
      <c r="E10" s="194"/>
      <c r="F10" s="194"/>
      <c r="G10" s="194"/>
      <c r="H10" s="194"/>
      <c r="I10" s="194"/>
      <c r="J10" s="194"/>
      <c r="K10" s="79"/>
    </row>
    <row r="11" spans="2:11" s="1" customFormat="1" ht="15" customHeight="1">
      <c r="B11" s="82"/>
      <c r="C11" s="83"/>
      <c r="D11" s="194" t="s">
        <v>476</v>
      </c>
      <c r="E11" s="194"/>
      <c r="F11" s="194"/>
      <c r="G11" s="194"/>
      <c r="H11" s="194"/>
      <c r="I11" s="194"/>
      <c r="J11" s="194"/>
      <c r="K11" s="79"/>
    </row>
    <row r="12" spans="2:11" s="1" customFormat="1" ht="15" customHeight="1">
      <c r="B12" s="82"/>
      <c r="C12" s="83"/>
      <c r="D12" s="81"/>
      <c r="E12" s="81"/>
      <c r="F12" s="81"/>
      <c r="G12" s="81"/>
      <c r="H12" s="81"/>
      <c r="I12" s="81"/>
      <c r="J12" s="81"/>
      <c r="K12" s="79"/>
    </row>
    <row r="13" spans="2:11" s="1" customFormat="1" ht="15" customHeight="1">
      <c r="B13" s="82"/>
      <c r="C13" s="83"/>
      <c r="D13" s="84" t="s">
        <v>477</v>
      </c>
      <c r="E13" s="81"/>
      <c r="F13" s="81"/>
      <c r="G13" s="81"/>
      <c r="H13" s="81"/>
      <c r="I13" s="81"/>
      <c r="J13" s="81"/>
      <c r="K13" s="79"/>
    </row>
    <row r="14" spans="2:11" s="1" customFormat="1" ht="12.75" customHeight="1">
      <c r="B14" s="82"/>
      <c r="C14" s="83"/>
      <c r="D14" s="83"/>
      <c r="E14" s="83"/>
      <c r="F14" s="83"/>
      <c r="G14" s="83"/>
      <c r="H14" s="83"/>
      <c r="I14" s="83"/>
      <c r="J14" s="83"/>
      <c r="K14" s="79"/>
    </row>
    <row r="15" spans="2:11" s="1" customFormat="1" ht="15" customHeight="1">
      <c r="B15" s="82"/>
      <c r="C15" s="83"/>
      <c r="D15" s="194" t="s">
        <v>478</v>
      </c>
      <c r="E15" s="194"/>
      <c r="F15" s="194"/>
      <c r="G15" s="194"/>
      <c r="H15" s="194"/>
      <c r="I15" s="194"/>
      <c r="J15" s="194"/>
      <c r="K15" s="79"/>
    </row>
    <row r="16" spans="2:11" s="1" customFormat="1" ht="15" customHeight="1">
      <c r="B16" s="82"/>
      <c r="C16" s="83"/>
      <c r="D16" s="194" t="s">
        <v>479</v>
      </c>
      <c r="E16" s="194"/>
      <c r="F16" s="194"/>
      <c r="G16" s="194"/>
      <c r="H16" s="194"/>
      <c r="I16" s="194"/>
      <c r="J16" s="194"/>
      <c r="K16" s="79"/>
    </row>
    <row r="17" spans="2:11" s="1" customFormat="1" ht="15" customHeight="1">
      <c r="B17" s="82"/>
      <c r="C17" s="83"/>
      <c r="D17" s="194" t="s">
        <v>480</v>
      </c>
      <c r="E17" s="194"/>
      <c r="F17" s="194"/>
      <c r="G17" s="194"/>
      <c r="H17" s="194"/>
      <c r="I17" s="194"/>
      <c r="J17" s="194"/>
      <c r="K17" s="79"/>
    </row>
    <row r="18" spans="2:11" s="1" customFormat="1" ht="15" customHeight="1">
      <c r="B18" s="82"/>
      <c r="C18" s="83"/>
      <c r="D18" s="83"/>
      <c r="E18" s="85" t="s">
        <v>73</v>
      </c>
      <c r="F18" s="194" t="s">
        <v>481</v>
      </c>
      <c r="G18" s="194"/>
      <c r="H18" s="194"/>
      <c r="I18" s="194"/>
      <c r="J18" s="194"/>
      <c r="K18" s="79"/>
    </row>
    <row r="19" spans="2:11" s="1" customFormat="1" ht="15" customHeight="1">
      <c r="B19" s="82"/>
      <c r="C19" s="83"/>
      <c r="D19" s="83"/>
      <c r="E19" s="85" t="s">
        <v>482</v>
      </c>
      <c r="F19" s="194" t="s">
        <v>483</v>
      </c>
      <c r="G19" s="194"/>
      <c r="H19" s="194"/>
      <c r="I19" s="194"/>
      <c r="J19" s="194"/>
      <c r="K19" s="79"/>
    </row>
    <row r="20" spans="2:11" s="1" customFormat="1" ht="15" customHeight="1">
      <c r="B20" s="82"/>
      <c r="C20" s="83"/>
      <c r="D20" s="83"/>
      <c r="E20" s="85" t="s">
        <v>484</v>
      </c>
      <c r="F20" s="194" t="s">
        <v>485</v>
      </c>
      <c r="G20" s="194"/>
      <c r="H20" s="194"/>
      <c r="I20" s="194"/>
      <c r="J20" s="194"/>
      <c r="K20" s="79"/>
    </row>
    <row r="21" spans="2:11" s="1" customFormat="1" ht="15" customHeight="1">
      <c r="B21" s="82"/>
      <c r="C21" s="83"/>
      <c r="D21" s="83"/>
      <c r="E21" s="85" t="s">
        <v>486</v>
      </c>
      <c r="F21" s="194" t="s">
        <v>487</v>
      </c>
      <c r="G21" s="194"/>
      <c r="H21" s="194"/>
      <c r="I21" s="194"/>
      <c r="J21" s="194"/>
      <c r="K21" s="79"/>
    </row>
    <row r="22" spans="2:11" s="1" customFormat="1" ht="15" customHeight="1">
      <c r="B22" s="82"/>
      <c r="C22" s="83"/>
      <c r="D22" s="83"/>
      <c r="E22" s="85" t="s">
        <v>488</v>
      </c>
      <c r="F22" s="194" t="s">
        <v>489</v>
      </c>
      <c r="G22" s="194"/>
      <c r="H22" s="194"/>
      <c r="I22" s="194"/>
      <c r="J22" s="194"/>
      <c r="K22" s="79"/>
    </row>
    <row r="23" spans="2:11" s="1" customFormat="1" ht="15" customHeight="1">
      <c r="B23" s="82"/>
      <c r="C23" s="83"/>
      <c r="D23" s="83"/>
      <c r="E23" s="85" t="s">
        <v>490</v>
      </c>
      <c r="F23" s="194" t="s">
        <v>491</v>
      </c>
      <c r="G23" s="194"/>
      <c r="H23" s="194"/>
      <c r="I23" s="194"/>
      <c r="J23" s="194"/>
      <c r="K23" s="79"/>
    </row>
    <row r="24" spans="2:11" s="1" customFormat="1" ht="12.75" customHeight="1">
      <c r="B24" s="82"/>
      <c r="C24" s="83"/>
      <c r="D24" s="83"/>
      <c r="E24" s="83"/>
      <c r="F24" s="83"/>
      <c r="G24" s="83"/>
      <c r="H24" s="83"/>
      <c r="I24" s="83"/>
      <c r="J24" s="83"/>
      <c r="K24" s="79"/>
    </row>
    <row r="25" spans="2:11" s="1" customFormat="1" ht="15" customHeight="1">
      <c r="B25" s="82"/>
      <c r="C25" s="194" t="s">
        <v>492</v>
      </c>
      <c r="D25" s="194"/>
      <c r="E25" s="194"/>
      <c r="F25" s="194"/>
      <c r="G25" s="194"/>
      <c r="H25" s="194"/>
      <c r="I25" s="194"/>
      <c r="J25" s="194"/>
      <c r="K25" s="79"/>
    </row>
    <row r="26" spans="2:11" s="1" customFormat="1" ht="15" customHeight="1">
      <c r="B26" s="82"/>
      <c r="C26" s="194" t="s">
        <v>493</v>
      </c>
      <c r="D26" s="194"/>
      <c r="E26" s="194"/>
      <c r="F26" s="194"/>
      <c r="G26" s="194"/>
      <c r="H26" s="194"/>
      <c r="I26" s="194"/>
      <c r="J26" s="194"/>
      <c r="K26" s="79"/>
    </row>
    <row r="27" spans="2:11" s="1" customFormat="1" ht="15" customHeight="1">
      <c r="B27" s="82"/>
      <c r="C27" s="81"/>
      <c r="D27" s="194" t="s">
        <v>494</v>
      </c>
      <c r="E27" s="194"/>
      <c r="F27" s="194"/>
      <c r="G27" s="194"/>
      <c r="H27" s="194"/>
      <c r="I27" s="194"/>
      <c r="J27" s="194"/>
      <c r="K27" s="79"/>
    </row>
    <row r="28" spans="2:11" s="1" customFormat="1" ht="15" customHeight="1">
      <c r="B28" s="82"/>
      <c r="C28" s="83"/>
      <c r="D28" s="194" t="s">
        <v>495</v>
      </c>
      <c r="E28" s="194"/>
      <c r="F28" s="194"/>
      <c r="G28" s="194"/>
      <c r="H28" s="194"/>
      <c r="I28" s="194"/>
      <c r="J28" s="194"/>
      <c r="K28" s="79"/>
    </row>
    <row r="29" spans="2:11" s="1" customFormat="1" ht="12.75" customHeight="1">
      <c r="B29" s="82"/>
      <c r="C29" s="83"/>
      <c r="D29" s="83"/>
      <c r="E29" s="83"/>
      <c r="F29" s="83"/>
      <c r="G29" s="83"/>
      <c r="H29" s="83"/>
      <c r="I29" s="83"/>
      <c r="J29" s="83"/>
      <c r="K29" s="79"/>
    </row>
    <row r="30" spans="2:11" s="1" customFormat="1" ht="15" customHeight="1">
      <c r="B30" s="82"/>
      <c r="C30" s="83"/>
      <c r="D30" s="194" t="s">
        <v>496</v>
      </c>
      <c r="E30" s="194"/>
      <c r="F30" s="194"/>
      <c r="G30" s="194"/>
      <c r="H30" s="194"/>
      <c r="I30" s="194"/>
      <c r="J30" s="194"/>
      <c r="K30" s="79"/>
    </row>
    <row r="31" spans="2:11" s="1" customFormat="1" ht="15" customHeight="1">
      <c r="B31" s="82"/>
      <c r="C31" s="83"/>
      <c r="D31" s="194" t="s">
        <v>497</v>
      </c>
      <c r="E31" s="194"/>
      <c r="F31" s="194"/>
      <c r="G31" s="194"/>
      <c r="H31" s="194"/>
      <c r="I31" s="194"/>
      <c r="J31" s="194"/>
      <c r="K31" s="79"/>
    </row>
    <row r="32" spans="2:11" s="1" customFormat="1" ht="12.75" customHeight="1">
      <c r="B32" s="82"/>
      <c r="C32" s="83"/>
      <c r="D32" s="83"/>
      <c r="E32" s="83"/>
      <c r="F32" s="83"/>
      <c r="G32" s="83"/>
      <c r="H32" s="83"/>
      <c r="I32" s="83"/>
      <c r="J32" s="83"/>
      <c r="K32" s="79"/>
    </row>
    <row r="33" spans="2:11" s="1" customFormat="1" ht="15" customHeight="1">
      <c r="B33" s="82"/>
      <c r="C33" s="83"/>
      <c r="D33" s="194" t="s">
        <v>498</v>
      </c>
      <c r="E33" s="194"/>
      <c r="F33" s="194"/>
      <c r="G33" s="194"/>
      <c r="H33" s="194"/>
      <c r="I33" s="194"/>
      <c r="J33" s="194"/>
      <c r="K33" s="79"/>
    </row>
    <row r="34" spans="2:11" s="1" customFormat="1" ht="15" customHeight="1">
      <c r="B34" s="82"/>
      <c r="C34" s="83"/>
      <c r="D34" s="194" t="s">
        <v>499</v>
      </c>
      <c r="E34" s="194"/>
      <c r="F34" s="194"/>
      <c r="G34" s="194"/>
      <c r="H34" s="194"/>
      <c r="I34" s="194"/>
      <c r="J34" s="194"/>
      <c r="K34" s="79"/>
    </row>
    <row r="35" spans="2:11" s="1" customFormat="1" ht="15" customHeight="1">
      <c r="B35" s="82"/>
      <c r="C35" s="83"/>
      <c r="D35" s="194" t="s">
        <v>500</v>
      </c>
      <c r="E35" s="194"/>
      <c r="F35" s="194"/>
      <c r="G35" s="194"/>
      <c r="H35" s="194"/>
      <c r="I35" s="194"/>
      <c r="J35" s="194"/>
      <c r="K35" s="79"/>
    </row>
    <row r="36" spans="2:11" s="1" customFormat="1" ht="15" customHeight="1">
      <c r="B36" s="82"/>
      <c r="C36" s="83"/>
      <c r="D36" s="81"/>
      <c r="E36" s="84" t="s">
        <v>94</v>
      </c>
      <c r="F36" s="81"/>
      <c r="G36" s="194" t="s">
        <v>501</v>
      </c>
      <c r="H36" s="194"/>
      <c r="I36" s="194"/>
      <c r="J36" s="194"/>
      <c r="K36" s="79"/>
    </row>
    <row r="37" spans="2:11" s="1" customFormat="1" ht="30.75" customHeight="1">
      <c r="B37" s="82"/>
      <c r="C37" s="83"/>
      <c r="D37" s="81"/>
      <c r="E37" s="84" t="s">
        <v>502</v>
      </c>
      <c r="F37" s="81"/>
      <c r="G37" s="194" t="s">
        <v>503</v>
      </c>
      <c r="H37" s="194"/>
      <c r="I37" s="194"/>
      <c r="J37" s="194"/>
      <c r="K37" s="79"/>
    </row>
    <row r="38" spans="2:11" s="1" customFormat="1" ht="15" customHeight="1">
      <c r="B38" s="82"/>
      <c r="C38" s="83"/>
      <c r="D38" s="81"/>
      <c r="E38" s="84" t="s">
        <v>47</v>
      </c>
      <c r="F38" s="81"/>
      <c r="G38" s="194" t="s">
        <v>504</v>
      </c>
      <c r="H38" s="194"/>
      <c r="I38" s="194"/>
      <c r="J38" s="194"/>
      <c r="K38" s="79"/>
    </row>
    <row r="39" spans="2:11" s="1" customFormat="1" ht="15" customHeight="1">
      <c r="B39" s="82"/>
      <c r="C39" s="83"/>
      <c r="D39" s="81"/>
      <c r="E39" s="84" t="s">
        <v>48</v>
      </c>
      <c r="F39" s="81"/>
      <c r="G39" s="194" t="s">
        <v>505</v>
      </c>
      <c r="H39" s="194"/>
      <c r="I39" s="194"/>
      <c r="J39" s="194"/>
      <c r="K39" s="79"/>
    </row>
    <row r="40" spans="2:11" s="1" customFormat="1" ht="15" customHeight="1">
      <c r="B40" s="82"/>
      <c r="C40" s="83"/>
      <c r="D40" s="81"/>
      <c r="E40" s="84" t="s">
        <v>95</v>
      </c>
      <c r="F40" s="81"/>
      <c r="G40" s="194" t="s">
        <v>506</v>
      </c>
      <c r="H40" s="194"/>
      <c r="I40" s="194"/>
      <c r="J40" s="194"/>
      <c r="K40" s="79"/>
    </row>
    <row r="41" spans="2:11" s="1" customFormat="1" ht="15" customHeight="1">
      <c r="B41" s="82"/>
      <c r="C41" s="83"/>
      <c r="D41" s="81"/>
      <c r="E41" s="84" t="s">
        <v>96</v>
      </c>
      <c r="F41" s="81"/>
      <c r="G41" s="194" t="s">
        <v>507</v>
      </c>
      <c r="H41" s="194"/>
      <c r="I41" s="194"/>
      <c r="J41" s="194"/>
      <c r="K41" s="79"/>
    </row>
    <row r="42" spans="2:11" s="1" customFormat="1" ht="15" customHeight="1">
      <c r="B42" s="82"/>
      <c r="C42" s="83"/>
      <c r="D42" s="81"/>
      <c r="E42" s="84" t="s">
        <v>508</v>
      </c>
      <c r="F42" s="81"/>
      <c r="G42" s="194" t="s">
        <v>509</v>
      </c>
      <c r="H42" s="194"/>
      <c r="I42" s="194"/>
      <c r="J42" s="194"/>
      <c r="K42" s="79"/>
    </row>
    <row r="43" spans="2:11" s="1" customFormat="1" ht="15" customHeight="1">
      <c r="B43" s="82"/>
      <c r="C43" s="83"/>
      <c r="D43" s="81"/>
      <c r="E43" s="84"/>
      <c r="F43" s="81"/>
      <c r="G43" s="194" t="s">
        <v>510</v>
      </c>
      <c r="H43" s="194"/>
      <c r="I43" s="194"/>
      <c r="J43" s="194"/>
      <c r="K43" s="79"/>
    </row>
    <row r="44" spans="2:11" s="1" customFormat="1" ht="15" customHeight="1">
      <c r="B44" s="82"/>
      <c r="C44" s="83"/>
      <c r="D44" s="81"/>
      <c r="E44" s="84" t="s">
        <v>511</v>
      </c>
      <c r="F44" s="81"/>
      <c r="G44" s="194" t="s">
        <v>512</v>
      </c>
      <c r="H44" s="194"/>
      <c r="I44" s="194"/>
      <c r="J44" s="194"/>
      <c r="K44" s="79"/>
    </row>
    <row r="45" spans="2:11" s="1" customFormat="1" ht="15" customHeight="1">
      <c r="B45" s="82"/>
      <c r="C45" s="83"/>
      <c r="D45" s="81"/>
      <c r="E45" s="84" t="s">
        <v>98</v>
      </c>
      <c r="F45" s="81"/>
      <c r="G45" s="194" t="s">
        <v>513</v>
      </c>
      <c r="H45" s="194"/>
      <c r="I45" s="194"/>
      <c r="J45" s="194"/>
      <c r="K45" s="79"/>
    </row>
    <row r="46" spans="2:11" s="1" customFormat="1" ht="12.75" customHeight="1">
      <c r="B46" s="82"/>
      <c r="C46" s="83"/>
      <c r="D46" s="81"/>
      <c r="E46" s="81"/>
      <c r="F46" s="81"/>
      <c r="G46" s="81"/>
      <c r="H46" s="81"/>
      <c r="I46" s="81"/>
      <c r="J46" s="81"/>
      <c r="K46" s="79"/>
    </row>
    <row r="47" spans="2:11" s="1" customFormat="1" ht="15" customHeight="1">
      <c r="B47" s="82"/>
      <c r="C47" s="83"/>
      <c r="D47" s="194" t="s">
        <v>514</v>
      </c>
      <c r="E47" s="194"/>
      <c r="F47" s="194"/>
      <c r="G47" s="194"/>
      <c r="H47" s="194"/>
      <c r="I47" s="194"/>
      <c r="J47" s="194"/>
      <c r="K47" s="79"/>
    </row>
    <row r="48" spans="2:11" s="1" customFormat="1" ht="15" customHeight="1">
      <c r="B48" s="82"/>
      <c r="C48" s="83"/>
      <c r="D48" s="83"/>
      <c r="E48" s="194" t="s">
        <v>515</v>
      </c>
      <c r="F48" s="194"/>
      <c r="G48" s="194"/>
      <c r="H48" s="194"/>
      <c r="I48" s="194"/>
      <c r="J48" s="194"/>
      <c r="K48" s="79"/>
    </row>
    <row r="49" spans="2:11" s="1" customFormat="1" ht="15" customHeight="1">
      <c r="B49" s="82"/>
      <c r="C49" s="83"/>
      <c r="D49" s="83"/>
      <c r="E49" s="194" t="s">
        <v>516</v>
      </c>
      <c r="F49" s="194"/>
      <c r="G49" s="194"/>
      <c r="H49" s="194"/>
      <c r="I49" s="194"/>
      <c r="J49" s="194"/>
      <c r="K49" s="79"/>
    </row>
    <row r="50" spans="2:11" s="1" customFormat="1" ht="15" customHeight="1">
      <c r="B50" s="82"/>
      <c r="C50" s="83"/>
      <c r="D50" s="83"/>
      <c r="E50" s="194" t="s">
        <v>517</v>
      </c>
      <c r="F50" s="194"/>
      <c r="G50" s="194"/>
      <c r="H50" s="194"/>
      <c r="I50" s="194"/>
      <c r="J50" s="194"/>
      <c r="K50" s="79"/>
    </row>
    <row r="51" spans="2:11" s="1" customFormat="1" ht="15" customHeight="1">
      <c r="B51" s="82"/>
      <c r="C51" s="83"/>
      <c r="D51" s="194" t="s">
        <v>518</v>
      </c>
      <c r="E51" s="194"/>
      <c r="F51" s="194"/>
      <c r="G51" s="194"/>
      <c r="H51" s="194"/>
      <c r="I51" s="194"/>
      <c r="J51" s="194"/>
      <c r="K51" s="79"/>
    </row>
    <row r="52" spans="2:11" s="1" customFormat="1" ht="25.5" customHeight="1">
      <c r="B52" s="78"/>
      <c r="C52" s="196" t="s">
        <v>519</v>
      </c>
      <c r="D52" s="196"/>
      <c r="E52" s="196"/>
      <c r="F52" s="196"/>
      <c r="G52" s="196"/>
      <c r="H52" s="196"/>
      <c r="I52" s="196"/>
      <c r="J52" s="196"/>
      <c r="K52" s="79"/>
    </row>
    <row r="53" spans="2:11" s="1" customFormat="1" ht="5.25" customHeight="1">
      <c r="B53" s="78"/>
      <c r="C53" s="80"/>
      <c r="D53" s="80"/>
      <c r="E53" s="80"/>
      <c r="F53" s="80"/>
      <c r="G53" s="80"/>
      <c r="H53" s="80"/>
      <c r="I53" s="80"/>
      <c r="J53" s="80"/>
      <c r="K53" s="79"/>
    </row>
    <row r="54" spans="2:11" s="1" customFormat="1" ht="15" customHeight="1">
      <c r="B54" s="78"/>
      <c r="C54" s="194" t="s">
        <v>520</v>
      </c>
      <c r="D54" s="194"/>
      <c r="E54" s="194"/>
      <c r="F54" s="194"/>
      <c r="G54" s="194"/>
      <c r="H54" s="194"/>
      <c r="I54" s="194"/>
      <c r="J54" s="194"/>
      <c r="K54" s="79"/>
    </row>
    <row r="55" spans="2:11" s="1" customFormat="1" ht="15" customHeight="1">
      <c r="B55" s="78"/>
      <c r="C55" s="194" t="s">
        <v>521</v>
      </c>
      <c r="D55" s="194"/>
      <c r="E55" s="194"/>
      <c r="F55" s="194"/>
      <c r="G55" s="194"/>
      <c r="H55" s="194"/>
      <c r="I55" s="194"/>
      <c r="J55" s="194"/>
      <c r="K55" s="79"/>
    </row>
    <row r="56" spans="2:11" s="1" customFormat="1" ht="12.75" customHeight="1">
      <c r="B56" s="78"/>
      <c r="C56" s="81"/>
      <c r="D56" s="81"/>
      <c r="E56" s="81"/>
      <c r="F56" s="81"/>
      <c r="G56" s="81"/>
      <c r="H56" s="81"/>
      <c r="I56" s="81"/>
      <c r="J56" s="81"/>
      <c r="K56" s="79"/>
    </row>
    <row r="57" spans="2:11" s="1" customFormat="1" ht="15" customHeight="1">
      <c r="B57" s="78"/>
      <c r="C57" s="194" t="s">
        <v>522</v>
      </c>
      <c r="D57" s="194"/>
      <c r="E57" s="194"/>
      <c r="F57" s="194"/>
      <c r="G57" s="194"/>
      <c r="H57" s="194"/>
      <c r="I57" s="194"/>
      <c r="J57" s="194"/>
      <c r="K57" s="79"/>
    </row>
    <row r="58" spans="2:11" s="1" customFormat="1" ht="15" customHeight="1">
      <c r="B58" s="78"/>
      <c r="C58" s="83"/>
      <c r="D58" s="194" t="s">
        <v>523</v>
      </c>
      <c r="E58" s="194"/>
      <c r="F58" s="194"/>
      <c r="G58" s="194"/>
      <c r="H58" s="194"/>
      <c r="I58" s="194"/>
      <c r="J58" s="194"/>
      <c r="K58" s="79"/>
    </row>
    <row r="59" spans="2:11" s="1" customFormat="1" ht="15" customHeight="1">
      <c r="B59" s="78"/>
      <c r="C59" s="83"/>
      <c r="D59" s="194" t="s">
        <v>524</v>
      </c>
      <c r="E59" s="194"/>
      <c r="F59" s="194"/>
      <c r="G59" s="194"/>
      <c r="H59" s="194"/>
      <c r="I59" s="194"/>
      <c r="J59" s="194"/>
      <c r="K59" s="79"/>
    </row>
    <row r="60" spans="2:11" s="1" customFormat="1" ht="15" customHeight="1">
      <c r="B60" s="78"/>
      <c r="C60" s="83"/>
      <c r="D60" s="194" t="s">
        <v>525</v>
      </c>
      <c r="E60" s="194"/>
      <c r="F60" s="194"/>
      <c r="G60" s="194"/>
      <c r="H60" s="194"/>
      <c r="I60" s="194"/>
      <c r="J60" s="194"/>
      <c r="K60" s="79"/>
    </row>
    <row r="61" spans="2:11" s="1" customFormat="1" ht="15" customHeight="1">
      <c r="B61" s="78"/>
      <c r="C61" s="83"/>
      <c r="D61" s="194" t="s">
        <v>526</v>
      </c>
      <c r="E61" s="194"/>
      <c r="F61" s="194"/>
      <c r="G61" s="194"/>
      <c r="H61" s="194"/>
      <c r="I61" s="194"/>
      <c r="J61" s="194"/>
      <c r="K61" s="79"/>
    </row>
    <row r="62" spans="2:11" s="1" customFormat="1" ht="15" customHeight="1">
      <c r="B62" s="78"/>
      <c r="C62" s="83"/>
      <c r="D62" s="198" t="s">
        <v>527</v>
      </c>
      <c r="E62" s="198"/>
      <c r="F62" s="198"/>
      <c r="G62" s="198"/>
      <c r="H62" s="198"/>
      <c r="I62" s="198"/>
      <c r="J62" s="198"/>
      <c r="K62" s="79"/>
    </row>
    <row r="63" spans="2:11" s="1" customFormat="1" ht="15" customHeight="1">
      <c r="B63" s="78"/>
      <c r="C63" s="83"/>
      <c r="D63" s="194" t="s">
        <v>528</v>
      </c>
      <c r="E63" s="194"/>
      <c r="F63" s="194"/>
      <c r="G63" s="194"/>
      <c r="H63" s="194"/>
      <c r="I63" s="194"/>
      <c r="J63" s="194"/>
      <c r="K63" s="79"/>
    </row>
    <row r="64" spans="2:11" s="1" customFormat="1" ht="12.75" customHeight="1">
      <c r="B64" s="78"/>
      <c r="C64" s="83"/>
      <c r="D64" s="83"/>
      <c r="E64" s="86"/>
      <c r="F64" s="83"/>
      <c r="G64" s="83"/>
      <c r="H64" s="83"/>
      <c r="I64" s="83"/>
      <c r="J64" s="83"/>
      <c r="K64" s="79"/>
    </row>
    <row r="65" spans="2:11" s="1" customFormat="1" ht="15" customHeight="1">
      <c r="B65" s="78"/>
      <c r="C65" s="83"/>
      <c r="D65" s="194" t="s">
        <v>529</v>
      </c>
      <c r="E65" s="194"/>
      <c r="F65" s="194"/>
      <c r="G65" s="194"/>
      <c r="H65" s="194"/>
      <c r="I65" s="194"/>
      <c r="J65" s="194"/>
      <c r="K65" s="79"/>
    </row>
    <row r="66" spans="2:11" s="1" customFormat="1" ht="15" customHeight="1">
      <c r="B66" s="78"/>
      <c r="C66" s="83"/>
      <c r="D66" s="198" t="s">
        <v>530</v>
      </c>
      <c r="E66" s="198"/>
      <c r="F66" s="198"/>
      <c r="G66" s="198"/>
      <c r="H66" s="198"/>
      <c r="I66" s="198"/>
      <c r="J66" s="198"/>
      <c r="K66" s="79"/>
    </row>
    <row r="67" spans="2:11" s="1" customFormat="1" ht="15" customHeight="1">
      <c r="B67" s="78"/>
      <c r="C67" s="83"/>
      <c r="D67" s="194" t="s">
        <v>531</v>
      </c>
      <c r="E67" s="194"/>
      <c r="F67" s="194"/>
      <c r="G67" s="194"/>
      <c r="H67" s="194"/>
      <c r="I67" s="194"/>
      <c r="J67" s="194"/>
      <c r="K67" s="79"/>
    </row>
    <row r="68" spans="2:11" s="1" customFormat="1" ht="15" customHeight="1">
      <c r="B68" s="78"/>
      <c r="C68" s="83"/>
      <c r="D68" s="194" t="s">
        <v>532</v>
      </c>
      <c r="E68" s="194"/>
      <c r="F68" s="194"/>
      <c r="G68" s="194"/>
      <c r="H68" s="194"/>
      <c r="I68" s="194"/>
      <c r="J68" s="194"/>
      <c r="K68" s="79"/>
    </row>
    <row r="69" spans="2:11" s="1" customFormat="1" ht="15" customHeight="1">
      <c r="B69" s="78"/>
      <c r="C69" s="83"/>
      <c r="D69" s="194" t="s">
        <v>533</v>
      </c>
      <c r="E69" s="194"/>
      <c r="F69" s="194"/>
      <c r="G69" s="194"/>
      <c r="H69" s="194"/>
      <c r="I69" s="194"/>
      <c r="J69" s="194"/>
      <c r="K69" s="79"/>
    </row>
    <row r="70" spans="2:11" s="1" customFormat="1" ht="15" customHeight="1">
      <c r="B70" s="78"/>
      <c r="C70" s="83"/>
      <c r="D70" s="194" t="s">
        <v>534</v>
      </c>
      <c r="E70" s="194"/>
      <c r="F70" s="194"/>
      <c r="G70" s="194"/>
      <c r="H70" s="194"/>
      <c r="I70" s="194"/>
      <c r="J70" s="194"/>
      <c r="K70" s="79"/>
    </row>
    <row r="71" spans="2:11" s="1" customFormat="1" ht="12.75" customHeight="1">
      <c r="B71" s="87"/>
      <c r="C71" s="88"/>
      <c r="D71" s="88"/>
      <c r="E71" s="88"/>
      <c r="F71" s="88"/>
      <c r="G71" s="88"/>
      <c r="H71" s="88"/>
      <c r="I71" s="88"/>
      <c r="J71" s="88"/>
      <c r="K71" s="89"/>
    </row>
    <row r="72" spans="2:11" s="1" customFormat="1" ht="18.75" customHeight="1">
      <c r="B72" s="90"/>
      <c r="C72" s="90"/>
      <c r="D72" s="90"/>
      <c r="E72" s="90"/>
      <c r="F72" s="90"/>
      <c r="G72" s="90"/>
      <c r="H72" s="90"/>
      <c r="I72" s="90"/>
      <c r="J72" s="90"/>
      <c r="K72" s="91"/>
    </row>
    <row r="73" spans="2:11" s="1" customFormat="1" ht="18.75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 s="1" customFormat="1" ht="7.5" customHeight="1">
      <c r="B74" s="92"/>
      <c r="C74" s="93"/>
      <c r="D74" s="93"/>
      <c r="E74" s="93"/>
      <c r="F74" s="93"/>
      <c r="G74" s="93"/>
      <c r="H74" s="93"/>
      <c r="I74" s="93"/>
      <c r="J74" s="93"/>
      <c r="K74" s="94"/>
    </row>
    <row r="75" spans="2:11" s="1" customFormat="1" ht="45" customHeight="1">
      <c r="B75" s="95"/>
      <c r="C75" s="197" t="s">
        <v>535</v>
      </c>
      <c r="D75" s="197"/>
      <c r="E75" s="197"/>
      <c r="F75" s="197"/>
      <c r="G75" s="197"/>
      <c r="H75" s="197"/>
      <c r="I75" s="197"/>
      <c r="J75" s="197"/>
      <c r="K75" s="96"/>
    </row>
    <row r="76" spans="2:11" s="1" customFormat="1" ht="17.25" customHeight="1">
      <c r="B76" s="95"/>
      <c r="C76" s="97" t="s">
        <v>536</v>
      </c>
      <c r="D76" s="97"/>
      <c r="E76" s="97"/>
      <c r="F76" s="97" t="s">
        <v>537</v>
      </c>
      <c r="G76" s="98"/>
      <c r="H76" s="97" t="s">
        <v>48</v>
      </c>
      <c r="I76" s="97" t="s">
        <v>51</v>
      </c>
      <c r="J76" s="97" t="s">
        <v>538</v>
      </c>
      <c r="K76" s="96"/>
    </row>
    <row r="77" spans="2:11" s="1" customFormat="1" ht="17.25" customHeight="1">
      <c r="B77" s="95"/>
      <c r="C77" s="99" t="s">
        <v>539</v>
      </c>
      <c r="D77" s="99"/>
      <c r="E77" s="99"/>
      <c r="F77" s="100" t="s">
        <v>540</v>
      </c>
      <c r="G77" s="101"/>
      <c r="H77" s="99"/>
      <c r="I77" s="99"/>
      <c r="J77" s="99" t="s">
        <v>541</v>
      </c>
      <c r="K77" s="96"/>
    </row>
    <row r="78" spans="2:11" s="1" customFormat="1" ht="5.25" customHeight="1">
      <c r="B78" s="95"/>
      <c r="C78" s="102"/>
      <c r="D78" s="102"/>
      <c r="E78" s="102"/>
      <c r="F78" s="102"/>
      <c r="G78" s="103"/>
      <c r="H78" s="102"/>
      <c r="I78" s="102"/>
      <c r="J78" s="102"/>
      <c r="K78" s="96"/>
    </row>
    <row r="79" spans="2:11" s="1" customFormat="1" ht="15" customHeight="1">
      <c r="B79" s="95"/>
      <c r="C79" s="84" t="s">
        <v>47</v>
      </c>
      <c r="D79" s="104"/>
      <c r="E79" s="104"/>
      <c r="F79" s="105" t="s">
        <v>542</v>
      </c>
      <c r="G79" s="106"/>
      <c r="H79" s="84" t="s">
        <v>543</v>
      </c>
      <c r="I79" s="84" t="s">
        <v>544</v>
      </c>
      <c r="J79" s="84">
        <v>20</v>
      </c>
      <c r="K79" s="96"/>
    </row>
    <row r="80" spans="2:11" s="1" customFormat="1" ht="15" customHeight="1">
      <c r="B80" s="95"/>
      <c r="C80" s="84" t="s">
        <v>545</v>
      </c>
      <c r="D80" s="84"/>
      <c r="E80" s="84"/>
      <c r="F80" s="105" t="s">
        <v>542</v>
      </c>
      <c r="G80" s="106"/>
      <c r="H80" s="84" t="s">
        <v>546</v>
      </c>
      <c r="I80" s="84" t="s">
        <v>544</v>
      </c>
      <c r="J80" s="84">
        <v>120</v>
      </c>
      <c r="K80" s="96"/>
    </row>
    <row r="81" spans="2:11" s="1" customFormat="1" ht="15" customHeight="1">
      <c r="B81" s="107"/>
      <c r="C81" s="84" t="s">
        <v>547</v>
      </c>
      <c r="D81" s="84"/>
      <c r="E81" s="84"/>
      <c r="F81" s="105" t="s">
        <v>548</v>
      </c>
      <c r="G81" s="106"/>
      <c r="H81" s="84" t="s">
        <v>549</v>
      </c>
      <c r="I81" s="84" t="s">
        <v>544</v>
      </c>
      <c r="J81" s="84">
        <v>50</v>
      </c>
      <c r="K81" s="96"/>
    </row>
    <row r="82" spans="2:11" s="1" customFormat="1" ht="15" customHeight="1">
      <c r="B82" s="107"/>
      <c r="C82" s="84" t="s">
        <v>550</v>
      </c>
      <c r="D82" s="84"/>
      <c r="E82" s="84"/>
      <c r="F82" s="105" t="s">
        <v>542</v>
      </c>
      <c r="G82" s="106"/>
      <c r="H82" s="84" t="s">
        <v>551</v>
      </c>
      <c r="I82" s="84" t="s">
        <v>552</v>
      </c>
      <c r="J82" s="84"/>
      <c r="K82" s="96"/>
    </row>
    <row r="83" spans="2:11" s="1" customFormat="1" ht="15" customHeight="1">
      <c r="B83" s="107"/>
      <c r="C83" s="108" t="s">
        <v>553</v>
      </c>
      <c r="D83" s="108"/>
      <c r="E83" s="108"/>
      <c r="F83" s="109" t="s">
        <v>548</v>
      </c>
      <c r="G83" s="108"/>
      <c r="H83" s="108" t="s">
        <v>554</v>
      </c>
      <c r="I83" s="108" t="s">
        <v>544</v>
      </c>
      <c r="J83" s="108">
        <v>15</v>
      </c>
      <c r="K83" s="96"/>
    </row>
    <row r="84" spans="2:11" s="1" customFormat="1" ht="15" customHeight="1">
      <c r="B84" s="107"/>
      <c r="C84" s="108" t="s">
        <v>555</v>
      </c>
      <c r="D84" s="108"/>
      <c r="E84" s="108"/>
      <c r="F84" s="109" t="s">
        <v>548</v>
      </c>
      <c r="G84" s="108"/>
      <c r="H84" s="108" t="s">
        <v>556</v>
      </c>
      <c r="I84" s="108" t="s">
        <v>544</v>
      </c>
      <c r="J84" s="108">
        <v>15</v>
      </c>
      <c r="K84" s="96"/>
    </row>
    <row r="85" spans="2:11" s="1" customFormat="1" ht="15" customHeight="1">
      <c r="B85" s="107"/>
      <c r="C85" s="108" t="s">
        <v>557</v>
      </c>
      <c r="D85" s="108"/>
      <c r="E85" s="108"/>
      <c r="F85" s="109" t="s">
        <v>548</v>
      </c>
      <c r="G85" s="108"/>
      <c r="H85" s="108" t="s">
        <v>558</v>
      </c>
      <c r="I85" s="108" t="s">
        <v>544</v>
      </c>
      <c r="J85" s="108">
        <v>20</v>
      </c>
      <c r="K85" s="96"/>
    </row>
    <row r="86" spans="2:11" s="1" customFormat="1" ht="15" customHeight="1">
      <c r="B86" s="107"/>
      <c r="C86" s="108" t="s">
        <v>559</v>
      </c>
      <c r="D86" s="108"/>
      <c r="E86" s="108"/>
      <c r="F86" s="109" t="s">
        <v>548</v>
      </c>
      <c r="G86" s="108"/>
      <c r="H86" s="108" t="s">
        <v>560</v>
      </c>
      <c r="I86" s="108" t="s">
        <v>544</v>
      </c>
      <c r="J86" s="108">
        <v>20</v>
      </c>
      <c r="K86" s="96"/>
    </row>
    <row r="87" spans="2:11" s="1" customFormat="1" ht="15" customHeight="1">
      <c r="B87" s="107"/>
      <c r="C87" s="84" t="s">
        <v>561</v>
      </c>
      <c r="D87" s="84"/>
      <c r="E87" s="84"/>
      <c r="F87" s="105" t="s">
        <v>548</v>
      </c>
      <c r="G87" s="106"/>
      <c r="H87" s="84" t="s">
        <v>562</v>
      </c>
      <c r="I87" s="84" t="s">
        <v>544</v>
      </c>
      <c r="J87" s="84">
        <v>50</v>
      </c>
      <c r="K87" s="96"/>
    </row>
    <row r="88" spans="2:11" s="1" customFormat="1" ht="15" customHeight="1">
      <c r="B88" s="107"/>
      <c r="C88" s="84" t="s">
        <v>563</v>
      </c>
      <c r="D88" s="84"/>
      <c r="E88" s="84"/>
      <c r="F88" s="105" t="s">
        <v>548</v>
      </c>
      <c r="G88" s="106"/>
      <c r="H88" s="84" t="s">
        <v>564</v>
      </c>
      <c r="I88" s="84" t="s">
        <v>544</v>
      </c>
      <c r="J88" s="84">
        <v>20</v>
      </c>
      <c r="K88" s="96"/>
    </row>
    <row r="89" spans="2:11" s="1" customFormat="1" ht="15" customHeight="1">
      <c r="B89" s="107"/>
      <c r="C89" s="84" t="s">
        <v>565</v>
      </c>
      <c r="D89" s="84"/>
      <c r="E89" s="84"/>
      <c r="F89" s="105" t="s">
        <v>548</v>
      </c>
      <c r="G89" s="106"/>
      <c r="H89" s="84" t="s">
        <v>566</v>
      </c>
      <c r="I89" s="84" t="s">
        <v>544</v>
      </c>
      <c r="J89" s="84">
        <v>20</v>
      </c>
      <c r="K89" s="96"/>
    </row>
    <row r="90" spans="2:11" s="1" customFormat="1" ht="15" customHeight="1">
      <c r="B90" s="107"/>
      <c r="C90" s="84" t="s">
        <v>567</v>
      </c>
      <c r="D90" s="84"/>
      <c r="E90" s="84"/>
      <c r="F90" s="105" t="s">
        <v>548</v>
      </c>
      <c r="G90" s="106"/>
      <c r="H90" s="84" t="s">
        <v>568</v>
      </c>
      <c r="I90" s="84" t="s">
        <v>544</v>
      </c>
      <c r="J90" s="84">
        <v>50</v>
      </c>
      <c r="K90" s="96"/>
    </row>
    <row r="91" spans="2:11" s="1" customFormat="1" ht="15" customHeight="1">
      <c r="B91" s="107"/>
      <c r="C91" s="84" t="s">
        <v>569</v>
      </c>
      <c r="D91" s="84"/>
      <c r="E91" s="84"/>
      <c r="F91" s="105" t="s">
        <v>548</v>
      </c>
      <c r="G91" s="106"/>
      <c r="H91" s="84" t="s">
        <v>569</v>
      </c>
      <c r="I91" s="84" t="s">
        <v>544</v>
      </c>
      <c r="J91" s="84">
        <v>50</v>
      </c>
      <c r="K91" s="96"/>
    </row>
    <row r="92" spans="2:11" s="1" customFormat="1" ht="15" customHeight="1">
      <c r="B92" s="107"/>
      <c r="C92" s="84" t="s">
        <v>570</v>
      </c>
      <c r="D92" s="84"/>
      <c r="E92" s="84"/>
      <c r="F92" s="105" t="s">
        <v>548</v>
      </c>
      <c r="G92" s="106"/>
      <c r="H92" s="84" t="s">
        <v>571</v>
      </c>
      <c r="I92" s="84" t="s">
        <v>544</v>
      </c>
      <c r="J92" s="84">
        <v>255</v>
      </c>
      <c r="K92" s="96"/>
    </row>
    <row r="93" spans="2:11" s="1" customFormat="1" ht="15" customHeight="1">
      <c r="B93" s="107"/>
      <c r="C93" s="84" t="s">
        <v>572</v>
      </c>
      <c r="D93" s="84"/>
      <c r="E93" s="84"/>
      <c r="F93" s="105" t="s">
        <v>542</v>
      </c>
      <c r="G93" s="106"/>
      <c r="H93" s="84" t="s">
        <v>573</v>
      </c>
      <c r="I93" s="84" t="s">
        <v>574</v>
      </c>
      <c r="J93" s="84"/>
      <c r="K93" s="96"/>
    </row>
    <row r="94" spans="2:11" s="1" customFormat="1" ht="15" customHeight="1">
      <c r="B94" s="107"/>
      <c r="C94" s="84" t="s">
        <v>575</v>
      </c>
      <c r="D94" s="84"/>
      <c r="E94" s="84"/>
      <c r="F94" s="105" t="s">
        <v>542</v>
      </c>
      <c r="G94" s="106"/>
      <c r="H94" s="84" t="s">
        <v>576</v>
      </c>
      <c r="I94" s="84" t="s">
        <v>577</v>
      </c>
      <c r="J94" s="84"/>
      <c r="K94" s="96"/>
    </row>
    <row r="95" spans="2:11" s="1" customFormat="1" ht="15" customHeight="1">
      <c r="B95" s="107"/>
      <c r="C95" s="84" t="s">
        <v>578</v>
      </c>
      <c r="D95" s="84"/>
      <c r="E95" s="84"/>
      <c r="F95" s="105" t="s">
        <v>542</v>
      </c>
      <c r="G95" s="106"/>
      <c r="H95" s="84" t="s">
        <v>578</v>
      </c>
      <c r="I95" s="84" t="s">
        <v>577</v>
      </c>
      <c r="J95" s="84"/>
      <c r="K95" s="96"/>
    </row>
    <row r="96" spans="2:11" s="1" customFormat="1" ht="15" customHeight="1">
      <c r="B96" s="107"/>
      <c r="C96" s="84" t="s">
        <v>32</v>
      </c>
      <c r="D96" s="84"/>
      <c r="E96" s="84"/>
      <c r="F96" s="105" t="s">
        <v>542</v>
      </c>
      <c r="G96" s="106"/>
      <c r="H96" s="84" t="s">
        <v>579</v>
      </c>
      <c r="I96" s="84" t="s">
        <v>577</v>
      </c>
      <c r="J96" s="84"/>
      <c r="K96" s="96"/>
    </row>
    <row r="97" spans="2:11" s="1" customFormat="1" ht="15" customHeight="1">
      <c r="B97" s="107"/>
      <c r="C97" s="84" t="s">
        <v>42</v>
      </c>
      <c r="D97" s="84"/>
      <c r="E97" s="84"/>
      <c r="F97" s="105" t="s">
        <v>542</v>
      </c>
      <c r="G97" s="106"/>
      <c r="H97" s="84" t="s">
        <v>580</v>
      </c>
      <c r="I97" s="84" t="s">
        <v>577</v>
      </c>
      <c r="J97" s="84"/>
      <c r="K97" s="96"/>
    </row>
    <row r="98" spans="2:11" s="1" customFormat="1" ht="15" customHeight="1">
      <c r="B98" s="110"/>
      <c r="C98" s="111"/>
      <c r="D98" s="111"/>
      <c r="E98" s="111"/>
      <c r="F98" s="111"/>
      <c r="G98" s="111"/>
      <c r="H98" s="111"/>
      <c r="I98" s="111"/>
      <c r="J98" s="111"/>
      <c r="K98" s="112"/>
    </row>
    <row r="99" spans="2:11" s="1" customFormat="1" ht="18.75" customHeight="1">
      <c r="B99" s="113"/>
      <c r="C99" s="114"/>
      <c r="D99" s="114"/>
      <c r="E99" s="114"/>
      <c r="F99" s="114"/>
      <c r="G99" s="114"/>
      <c r="H99" s="114"/>
      <c r="I99" s="114"/>
      <c r="J99" s="114"/>
      <c r="K99" s="113"/>
    </row>
    <row r="100" spans="2:11" s="1" customFormat="1" ht="18.75" customHeight="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 s="1" customFormat="1" ht="7.5" customHeight="1">
      <c r="B101" s="92"/>
      <c r="C101" s="93"/>
      <c r="D101" s="93"/>
      <c r="E101" s="93"/>
      <c r="F101" s="93"/>
      <c r="G101" s="93"/>
      <c r="H101" s="93"/>
      <c r="I101" s="93"/>
      <c r="J101" s="93"/>
      <c r="K101" s="94"/>
    </row>
    <row r="102" spans="2:11" s="1" customFormat="1" ht="45" customHeight="1">
      <c r="B102" s="95"/>
      <c r="C102" s="197" t="s">
        <v>581</v>
      </c>
      <c r="D102" s="197"/>
      <c r="E102" s="197"/>
      <c r="F102" s="197"/>
      <c r="G102" s="197"/>
      <c r="H102" s="197"/>
      <c r="I102" s="197"/>
      <c r="J102" s="197"/>
      <c r="K102" s="96"/>
    </row>
    <row r="103" spans="2:11" s="1" customFormat="1" ht="17.25" customHeight="1">
      <c r="B103" s="95"/>
      <c r="C103" s="97" t="s">
        <v>536</v>
      </c>
      <c r="D103" s="97"/>
      <c r="E103" s="97"/>
      <c r="F103" s="97" t="s">
        <v>537</v>
      </c>
      <c r="G103" s="98"/>
      <c r="H103" s="97" t="s">
        <v>48</v>
      </c>
      <c r="I103" s="97" t="s">
        <v>51</v>
      </c>
      <c r="J103" s="97" t="s">
        <v>538</v>
      </c>
      <c r="K103" s="96"/>
    </row>
    <row r="104" spans="2:11" s="1" customFormat="1" ht="17.25" customHeight="1">
      <c r="B104" s="95"/>
      <c r="C104" s="99" t="s">
        <v>539</v>
      </c>
      <c r="D104" s="99"/>
      <c r="E104" s="99"/>
      <c r="F104" s="100" t="s">
        <v>540</v>
      </c>
      <c r="G104" s="101"/>
      <c r="H104" s="99"/>
      <c r="I104" s="99"/>
      <c r="J104" s="99" t="s">
        <v>541</v>
      </c>
      <c r="K104" s="96"/>
    </row>
    <row r="105" spans="2:11" s="1" customFormat="1" ht="5.25" customHeight="1">
      <c r="B105" s="95"/>
      <c r="C105" s="97"/>
      <c r="D105" s="97"/>
      <c r="E105" s="97"/>
      <c r="F105" s="97"/>
      <c r="G105" s="115"/>
      <c r="H105" s="97"/>
      <c r="I105" s="97"/>
      <c r="J105" s="97"/>
      <c r="K105" s="96"/>
    </row>
    <row r="106" spans="2:11" s="1" customFormat="1" ht="15" customHeight="1">
      <c r="B106" s="95"/>
      <c r="C106" s="84" t="s">
        <v>47</v>
      </c>
      <c r="D106" s="104"/>
      <c r="E106" s="104"/>
      <c r="F106" s="105" t="s">
        <v>542</v>
      </c>
      <c r="G106" s="84"/>
      <c r="H106" s="84" t="s">
        <v>582</v>
      </c>
      <c r="I106" s="84" t="s">
        <v>544</v>
      </c>
      <c r="J106" s="84">
        <v>20</v>
      </c>
      <c r="K106" s="96"/>
    </row>
    <row r="107" spans="2:11" s="1" customFormat="1" ht="15" customHeight="1">
      <c r="B107" s="95"/>
      <c r="C107" s="84" t="s">
        <v>545</v>
      </c>
      <c r="D107" s="84"/>
      <c r="E107" s="84"/>
      <c r="F107" s="105" t="s">
        <v>542</v>
      </c>
      <c r="G107" s="84"/>
      <c r="H107" s="84" t="s">
        <v>582</v>
      </c>
      <c r="I107" s="84" t="s">
        <v>544</v>
      </c>
      <c r="J107" s="84">
        <v>120</v>
      </c>
      <c r="K107" s="96"/>
    </row>
    <row r="108" spans="2:11" s="1" customFormat="1" ht="15" customHeight="1">
      <c r="B108" s="107"/>
      <c r="C108" s="84" t="s">
        <v>547</v>
      </c>
      <c r="D108" s="84"/>
      <c r="E108" s="84"/>
      <c r="F108" s="105" t="s">
        <v>548</v>
      </c>
      <c r="G108" s="84"/>
      <c r="H108" s="84" t="s">
        <v>582</v>
      </c>
      <c r="I108" s="84" t="s">
        <v>544</v>
      </c>
      <c r="J108" s="84">
        <v>50</v>
      </c>
      <c r="K108" s="96"/>
    </row>
    <row r="109" spans="2:11" s="1" customFormat="1" ht="15" customHeight="1">
      <c r="B109" s="107"/>
      <c r="C109" s="84" t="s">
        <v>550</v>
      </c>
      <c r="D109" s="84"/>
      <c r="E109" s="84"/>
      <c r="F109" s="105" t="s">
        <v>542</v>
      </c>
      <c r="G109" s="84"/>
      <c r="H109" s="84" t="s">
        <v>582</v>
      </c>
      <c r="I109" s="84" t="s">
        <v>552</v>
      </c>
      <c r="J109" s="84"/>
      <c r="K109" s="96"/>
    </row>
    <row r="110" spans="2:11" s="1" customFormat="1" ht="15" customHeight="1">
      <c r="B110" s="107"/>
      <c r="C110" s="84" t="s">
        <v>561</v>
      </c>
      <c r="D110" s="84"/>
      <c r="E110" s="84"/>
      <c r="F110" s="105" t="s">
        <v>548</v>
      </c>
      <c r="G110" s="84"/>
      <c r="H110" s="84" t="s">
        <v>582</v>
      </c>
      <c r="I110" s="84" t="s">
        <v>544</v>
      </c>
      <c r="J110" s="84">
        <v>50</v>
      </c>
      <c r="K110" s="96"/>
    </row>
    <row r="111" spans="2:11" s="1" customFormat="1" ht="15" customHeight="1">
      <c r="B111" s="107"/>
      <c r="C111" s="84" t="s">
        <v>569</v>
      </c>
      <c r="D111" s="84"/>
      <c r="E111" s="84"/>
      <c r="F111" s="105" t="s">
        <v>548</v>
      </c>
      <c r="G111" s="84"/>
      <c r="H111" s="84" t="s">
        <v>582</v>
      </c>
      <c r="I111" s="84" t="s">
        <v>544</v>
      </c>
      <c r="J111" s="84">
        <v>50</v>
      </c>
      <c r="K111" s="96"/>
    </row>
    <row r="112" spans="2:11" s="1" customFormat="1" ht="15" customHeight="1">
      <c r="B112" s="107"/>
      <c r="C112" s="84" t="s">
        <v>567</v>
      </c>
      <c r="D112" s="84"/>
      <c r="E112" s="84"/>
      <c r="F112" s="105" t="s">
        <v>548</v>
      </c>
      <c r="G112" s="84"/>
      <c r="H112" s="84" t="s">
        <v>582</v>
      </c>
      <c r="I112" s="84" t="s">
        <v>544</v>
      </c>
      <c r="J112" s="84">
        <v>50</v>
      </c>
      <c r="K112" s="96"/>
    </row>
    <row r="113" spans="2:11" s="1" customFormat="1" ht="15" customHeight="1">
      <c r="B113" s="107"/>
      <c r="C113" s="84" t="s">
        <v>47</v>
      </c>
      <c r="D113" s="84"/>
      <c r="E113" s="84"/>
      <c r="F113" s="105" t="s">
        <v>542</v>
      </c>
      <c r="G113" s="84"/>
      <c r="H113" s="84" t="s">
        <v>583</v>
      </c>
      <c r="I113" s="84" t="s">
        <v>544</v>
      </c>
      <c r="J113" s="84">
        <v>20</v>
      </c>
      <c r="K113" s="96"/>
    </row>
    <row r="114" spans="2:11" s="1" customFormat="1" ht="15" customHeight="1">
      <c r="B114" s="107"/>
      <c r="C114" s="84" t="s">
        <v>584</v>
      </c>
      <c r="D114" s="84"/>
      <c r="E114" s="84"/>
      <c r="F114" s="105" t="s">
        <v>542</v>
      </c>
      <c r="G114" s="84"/>
      <c r="H114" s="84" t="s">
        <v>585</v>
      </c>
      <c r="I114" s="84" t="s">
        <v>544</v>
      </c>
      <c r="J114" s="84">
        <v>120</v>
      </c>
      <c r="K114" s="96"/>
    </row>
    <row r="115" spans="2:11" s="1" customFormat="1" ht="15" customHeight="1">
      <c r="B115" s="107"/>
      <c r="C115" s="84" t="s">
        <v>32</v>
      </c>
      <c r="D115" s="84"/>
      <c r="E115" s="84"/>
      <c r="F115" s="105" t="s">
        <v>542</v>
      </c>
      <c r="G115" s="84"/>
      <c r="H115" s="84" t="s">
        <v>586</v>
      </c>
      <c r="I115" s="84" t="s">
        <v>577</v>
      </c>
      <c r="J115" s="84"/>
      <c r="K115" s="96"/>
    </row>
    <row r="116" spans="2:11" s="1" customFormat="1" ht="15" customHeight="1">
      <c r="B116" s="107"/>
      <c r="C116" s="84" t="s">
        <v>42</v>
      </c>
      <c r="D116" s="84"/>
      <c r="E116" s="84"/>
      <c r="F116" s="105" t="s">
        <v>542</v>
      </c>
      <c r="G116" s="84"/>
      <c r="H116" s="84" t="s">
        <v>587</v>
      </c>
      <c r="I116" s="84" t="s">
        <v>577</v>
      </c>
      <c r="J116" s="84"/>
      <c r="K116" s="96"/>
    </row>
    <row r="117" spans="2:11" s="1" customFormat="1" ht="15" customHeight="1">
      <c r="B117" s="107"/>
      <c r="C117" s="84" t="s">
        <v>51</v>
      </c>
      <c r="D117" s="84"/>
      <c r="E117" s="84"/>
      <c r="F117" s="105" t="s">
        <v>542</v>
      </c>
      <c r="G117" s="84"/>
      <c r="H117" s="84" t="s">
        <v>588</v>
      </c>
      <c r="I117" s="84" t="s">
        <v>589</v>
      </c>
      <c r="J117" s="84"/>
      <c r="K117" s="96"/>
    </row>
    <row r="118" spans="2:11" s="1" customFormat="1" ht="15" customHeight="1">
      <c r="B118" s="110"/>
      <c r="C118" s="116"/>
      <c r="D118" s="116"/>
      <c r="E118" s="116"/>
      <c r="F118" s="116"/>
      <c r="G118" s="116"/>
      <c r="H118" s="116"/>
      <c r="I118" s="116"/>
      <c r="J118" s="116"/>
      <c r="K118" s="112"/>
    </row>
    <row r="119" spans="2:11" s="1" customFormat="1" ht="18.75" customHeight="1">
      <c r="B119" s="117"/>
      <c r="C119" s="118"/>
      <c r="D119" s="118"/>
      <c r="E119" s="118"/>
      <c r="F119" s="119"/>
      <c r="G119" s="118"/>
      <c r="H119" s="118"/>
      <c r="I119" s="118"/>
      <c r="J119" s="118"/>
      <c r="K119" s="117"/>
    </row>
    <row r="120" spans="2:11" s="1" customFormat="1" ht="18.75" customHeight="1">
      <c r="B120" s="91"/>
      <c r="C120" s="91"/>
      <c r="D120" s="91"/>
      <c r="E120" s="91"/>
      <c r="F120" s="91"/>
      <c r="G120" s="91"/>
      <c r="H120" s="91"/>
      <c r="I120" s="91"/>
      <c r="J120" s="91"/>
      <c r="K120" s="91"/>
    </row>
    <row r="121" spans="2:11" s="1" customFormat="1" ht="7.5" customHeight="1">
      <c r="B121" s="120"/>
      <c r="C121" s="121"/>
      <c r="D121" s="121"/>
      <c r="E121" s="121"/>
      <c r="F121" s="121"/>
      <c r="G121" s="121"/>
      <c r="H121" s="121"/>
      <c r="I121" s="121"/>
      <c r="J121" s="121"/>
      <c r="K121" s="122"/>
    </row>
    <row r="122" spans="2:11" s="1" customFormat="1" ht="45" customHeight="1">
      <c r="B122" s="123"/>
      <c r="C122" s="195" t="s">
        <v>590</v>
      </c>
      <c r="D122" s="195"/>
      <c r="E122" s="195"/>
      <c r="F122" s="195"/>
      <c r="G122" s="195"/>
      <c r="H122" s="195"/>
      <c r="I122" s="195"/>
      <c r="J122" s="195"/>
      <c r="K122" s="124"/>
    </row>
    <row r="123" spans="2:11" s="1" customFormat="1" ht="17.25" customHeight="1">
      <c r="B123" s="125"/>
      <c r="C123" s="97" t="s">
        <v>536</v>
      </c>
      <c r="D123" s="97"/>
      <c r="E123" s="97"/>
      <c r="F123" s="97" t="s">
        <v>537</v>
      </c>
      <c r="G123" s="98"/>
      <c r="H123" s="97" t="s">
        <v>48</v>
      </c>
      <c r="I123" s="97" t="s">
        <v>51</v>
      </c>
      <c r="J123" s="97" t="s">
        <v>538</v>
      </c>
      <c r="K123" s="126"/>
    </row>
    <row r="124" spans="2:11" s="1" customFormat="1" ht="17.25" customHeight="1">
      <c r="B124" s="125"/>
      <c r="C124" s="99" t="s">
        <v>539</v>
      </c>
      <c r="D124" s="99"/>
      <c r="E124" s="99"/>
      <c r="F124" s="100" t="s">
        <v>540</v>
      </c>
      <c r="G124" s="101"/>
      <c r="H124" s="99"/>
      <c r="I124" s="99"/>
      <c r="J124" s="99" t="s">
        <v>541</v>
      </c>
      <c r="K124" s="126"/>
    </row>
    <row r="125" spans="2:11" s="1" customFormat="1" ht="5.25" customHeight="1">
      <c r="B125" s="127"/>
      <c r="C125" s="102"/>
      <c r="D125" s="102"/>
      <c r="E125" s="102"/>
      <c r="F125" s="102"/>
      <c r="G125" s="128"/>
      <c r="H125" s="102"/>
      <c r="I125" s="102"/>
      <c r="J125" s="102"/>
      <c r="K125" s="129"/>
    </row>
    <row r="126" spans="2:11" s="1" customFormat="1" ht="15" customHeight="1">
      <c r="B126" s="127"/>
      <c r="C126" s="84" t="s">
        <v>545</v>
      </c>
      <c r="D126" s="104"/>
      <c r="E126" s="104"/>
      <c r="F126" s="105" t="s">
        <v>542</v>
      </c>
      <c r="G126" s="84"/>
      <c r="H126" s="84" t="s">
        <v>582</v>
      </c>
      <c r="I126" s="84" t="s">
        <v>544</v>
      </c>
      <c r="J126" s="84">
        <v>120</v>
      </c>
      <c r="K126" s="130"/>
    </row>
    <row r="127" spans="2:11" s="1" customFormat="1" ht="15" customHeight="1">
      <c r="B127" s="127"/>
      <c r="C127" s="84" t="s">
        <v>591</v>
      </c>
      <c r="D127" s="84"/>
      <c r="E127" s="84"/>
      <c r="F127" s="105" t="s">
        <v>542</v>
      </c>
      <c r="G127" s="84"/>
      <c r="H127" s="84" t="s">
        <v>592</v>
      </c>
      <c r="I127" s="84" t="s">
        <v>544</v>
      </c>
      <c r="J127" s="84" t="s">
        <v>593</v>
      </c>
      <c r="K127" s="130"/>
    </row>
    <row r="128" spans="2:11" s="1" customFormat="1" ht="15" customHeight="1">
      <c r="B128" s="127"/>
      <c r="C128" s="84" t="s">
        <v>490</v>
      </c>
      <c r="D128" s="84"/>
      <c r="E128" s="84"/>
      <c r="F128" s="105" t="s">
        <v>542</v>
      </c>
      <c r="G128" s="84"/>
      <c r="H128" s="84" t="s">
        <v>594</v>
      </c>
      <c r="I128" s="84" t="s">
        <v>544</v>
      </c>
      <c r="J128" s="84" t="s">
        <v>593</v>
      </c>
      <c r="K128" s="130"/>
    </row>
    <row r="129" spans="2:11" s="1" customFormat="1" ht="15" customHeight="1">
      <c r="B129" s="127"/>
      <c r="C129" s="84" t="s">
        <v>553</v>
      </c>
      <c r="D129" s="84"/>
      <c r="E129" s="84"/>
      <c r="F129" s="105" t="s">
        <v>548</v>
      </c>
      <c r="G129" s="84"/>
      <c r="H129" s="84" t="s">
        <v>554</v>
      </c>
      <c r="I129" s="84" t="s">
        <v>544</v>
      </c>
      <c r="J129" s="84">
        <v>15</v>
      </c>
      <c r="K129" s="130"/>
    </row>
    <row r="130" spans="2:11" s="1" customFormat="1" ht="15" customHeight="1">
      <c r="B130" s="127"/>
      <c r="C130" s="108" t="s">
        <v>555</v>
      </c>
      <c r="D130" s="108"/>
      <c r="E130" s="108"/>
      <c r="F130" s="109" t="s">
        <v>548</v>
      </c>
      <c r="G130" s="108"/>
      <c r="H130" s="108" t="s">
        <v>556</v>
      </c>
      <c r="I130" s="108" t="s">
        <v>544</v>
      </c>
      <c r="J130" s="108">
        <v>15</v>
      </c>
      <c r="K130" s="130"/>
    </row>
    <row r="131" spans="2:11" s="1" customFormat="1" ht="15" customHeight="1">
      <c r="B131" s="127"/>
      <c r="C131" s="108" t="s">
        <v>557</v>
      </c>
      <c r="D131" s="108"/>
      <c r="E131" s="108"/>
      <c r="F131" s="109" t="s">
        <v>548</v>
      </c>
      <c r="G131" s="108"/>
      <c r="H131" s="108" t="s">
        <v>558</v>
      </c>
      <c r="I131" s="108" t="s">
        <v>544</v>
      </c>
      <c r="J131" s="108">
        <v>20</v>
      </c>
      <c r="K131" s="130"/>
    </row>
    <row r="132" spans="2:11" s="1" customFormat="1" ht="15" customHeight="1">
      <c r="B132" s="127"/>
      <c r="C132" s="108" t="s">
        <v>559</v>
      </c>
      <c r="D132" s="108"/>
      <c r="E132" s="108"/>
      <c r="F132" s="109" t="s">
        <v>548</v>
      </c>
      <c r="G132" s="108"/>
      <c r="H132" s="108" t="s">
        <v>560</v>
      </c>
      <c r="I132" s="108" t="s">
        <v>544</v>
      </c>
      <c r="J132" s="108">
        <v>20</v>
      </c>
      <c r="K132" s="130"/>
    </row>
    <row r="133" spans="2:11" s="1" customFormat="1" ht="15" customHeight="1">
      <c r="B133" s="127"/>
      <c r="C133" s="84" t="s">
        <v>547</v>
      </c>
      <c r="D133" s="84"/>
      <c r="E133" s="84"/>
      <c r="F133" s="105" t="s">
        <v>548</v>
      </c>
      <c r="G133" s="84"/>
      <c r="H133" s="84" t="s">
        <v>582</v>
      </c>
      <c r="I133" s="84" t="s">
        <v>544</v>
      </c>
      <c r="J133" s="84">
        <v>50</v>
      </c>
      <c r="K133" s="130"/>
    </row>
    <row r="134" spans="2:11" s="1" customFormat="1" ht="15" customHeight="1">
      <c r="B134" s="127"/>
      <c r="C134" s="84" t="s">
        <v>561</v>
      </c>
      <c r="D134" s="84"/>
      <c r="E134" s="84"/>
      <c r="F134" s="105" t="s">
        <v>548</v>
      </c>
      <c r="G134" s="84"/>
      <c r="H134" s="84" t="s">
        <v>582</v>
      </c>
      <c r="I134" s="84" t="s">
        <v>544</v>
      </c>
      <c r="J134" s="84">
        <v>50</v>
      </c>
      <c r="K134" s="130"/>
    </row>
    <row r="135" spans="2:11" s="1" customFormat="1" ht="15" customHeight="1">
      <c r="B135" s="127"/>
      <c r="C135" s="84" t="s">
        <v>567</v>
      </c>
      <c r="D135" s="84"/>
      <c r="E135" s="84"/>
      <c r="F135" s="105" t="s">
        <v>548</v>
      </c>
      <c r="G135" s="84"/>
      <c r="H135" s="84" t="s">
        <v>582</v>
      </c>
      <c r="I135" s="84" t="s">
        <v>544</v>
      </c>
      <c r="J135" s="84">
        <v>50</v>
      </c>
      <c r="K135" s="130"/>
    </row>
    <row r="136" spans="2:11" s="1" customFormat="1" ht="15" customHeight="1">
      <c r="B136" s="127"/>
      <c r="C136" s="84" t="s">
        <v>569</v>
      </c>
      <c r="D136" s="84"/>
      <c r="E136" s="84"/>
      <c r="F136" s="105" t="s">
        <v>548</v>
      </c>
      <c r="G136" s="84"/>
      <c r="H136" s="84" t="s">
        <v>582</v>
      </c>
      <c r="I136" s="84" t="s">
        <v>544</v>
      </c>
      <c r="J136" s="84">
        <v>50</v>
      </c>
      <c r="K136" s="130"/>
    </row>
    <row r="137" spans="2:11" s="1" customFormat="1" ht="15" customHeight="1">
      <c r="B137" s="127"/>
      <c r="C137" s="84" t="s">
        <v>570</v>
      </c>
      <c r="D137" s="84"/>
      <c r="E137" s="84"/>
      <c r="F137" s="105" t="s">
        <v>548</v>
      </c>
      <c r="G137" s="84"/>
      <c r="H137" s="84" t="s">
        <v>595</v>
      </c>
      <c r="I137" s="84" t="s">
        <v>544</v>
      </c>
      <c r="J137" s="84">
        <v>255</v>
      </c>
      <c r="K137" s="130"/>
    </row>
    <row r="138" spans="2:11" s="1" customFormat="1" ht="15" customHeight="1">
      <c r="B138" s="127"/>
      <c r="C138" s="84" t="s">
        <v>572</v>
      </c>
      <c r="D138" s="84"/>
      <c r="E138" s="84"/>
      <c r="F138" s="105" t="s">
        <v>542</v>
      </c>
      <c r="G138" s="84"/>
      <c r="H138" s="84" t="s">
        <v>596</v>
      </c>
      <c r="I138" s="84" t="s">
        <v>574</v>
      </c>
      <c r="J138" s="84"/>
      <c r="K138" s="130"/>
    </row>
    <row r="139" spans="2:11" s="1" customFormat="1" ht="15" customHeight="1">
      <c r="B139" s="127"/>
      <c r="C139" s="84" t="s">
        <v>575</v>
      </c>
      <c r="D139" s="84"/>
      <c r="E139" s="84"/>
      <c r="F139" s="105" t="s">
        <v>542</v>
      </c>
      <c r="G139" s="84"/>
      <c r="H139" s="84" t="s">
        <v>597</v>
      </c>
      <c r="I139" s="84" t="s">
        <v>577</v>
      </c>
      <c r="J139" s="84"/>
      <c r="K139" s="130"/>
    </row>
    <row r="140" spans="2:11" s="1" customFormat="1" ht="15" customHeight="1">
      <c r="B140" s="127"/>
      <c r="C140" s="84" t="s">
        <v>578</v>
      </c>
      <c r="D140" s="84"/>
      <c r="E140" s="84"/>
      <c r="F140" s="105" t="s">
        <v>542</v>
      </c>
      <c r="G140" s="84"/>
      <c r="H140" s="84" t="s">
        <v>578</v>
      </c>
      <c r="I140" s="84" t="s">
        <v>577</v>
      </c>
      <c r="J140" s="84"/>
      <c r="K140" s="130"/>
    </row>
    <row r="141" spans="2:11" s="1" customFormat="1" ht="15" customHeight="1">
      <c r="B141" s="127"/>
      <c r="C141" s="84" t="s">
        <v>32</v>
      </c>
      <c r="D141" s="84"/>
      <c r="E141" s="84"/>
      <c r="F141" s="105" t="s">
        <v>542</v>
      </c>
      <c r="G141" s="84"/>
      <c r="H141" s="84" t="s">
        <v>598</v>
      </c>
      <c r="I141" s="84" t="s">
        <v>577</v>
      </c>
      <c r="J141" s="84"/>
      <c r="K141" s="130"/>
    </row>
    <row r="142" spans="2:11" s="1" customFormat="1" ht="15" customHeight="1">
      <c r="B142" s="127"/>
      <c r="C142" s="84" t="s">
        <v>599</v>
      </c>
      <c r="D142" s="84"/>
      <c r="E142" s="84"/>
      <c r="F142" s="105" t="s">
        <v>542</v>
      </c>
      <c r="G142" s="84"/>
      <c r="H142" s="84" t="s">
        <v>600</v>
      </c>
      <c r="I142" s="84" t="s">
        <v>577</v>
      </c>
      <c r="J142" s="84"/>
      <c r="K142" s="130"/>
    </row>
    <row r="143" spans="2:11" s="1" customFormat="1" ht="15" customHeight="1">
      <c r="B143" s="131"/>
      <c r="C143" s="132"/>
      <c r="D143" s="132"/>
      <c r="E143" s="132"/>
      <c r="F143" s="132"/>
      <c r="G143" s="132"/>
      <c r="H143" s="132"/>
      <c r="I143" s="132"/>
      <c r="J143" s="132"/>
      <c r="K143" s="133"/>
    </row>
    <row r="144" spans="2:11" s="1" customFormat="1" ht="18.75" customHeight="1">
      <c r="B144" s="118"/>
      <c r="C144" s="118"/>
      <c r="D144" s="118"/>
      <c r="E144" s="118"/>
      <c r="F144" s="119"/>
      <c r="G144" s="118"/>
      <c r="H144" s="118"/>
      <c r="I144" s="118"/>
      <c r="J144" s="118"/>
      <c r="K144" s="118"/>
    </row>
    <row r="145" spans="2:11" s="1" customFormat="1" ht="18.75" customHeight="1">
      <c r="B145" s="91"/>
      <c r="C145" s="91"/>
      <c r="D145" s="91"/>
      <c r="E145" s="91"/>
      <c r="F145" s="91"/>
      <c r="G145" s="91"/>
      <c r="H145" s="91"/>
      <c r="I145" s="91"/>
      <c r="J145" s="91"/>
      <c r="K145" s="91"/>
    </row>
    <row r="146" spans="2:11" s="1" customFormat="1" ht="7.5" customHeight="1">
      <c r="B146" s="92"/>
      <c r="C146" s="93"/>
      <c r="D146" s="93"/>
      <c r="E146" s="93"/>
      <c r="F146" s="93"/>
      <c r="G146" s="93"/>
      <c r="H146" s="93"/>
      <c r="I146" s="93"/>
      <c r="J146" s="93"/>
      <c r="K146" s="94"/>
    </row>
    <row r="147" spans="2:11" s="1" customFormat="1" ht="45" customHeight="1">
      <c r="B147" s="95"/>
      <c r="C147" s="197" t="s">
        <v>601</v>
      </c>
      <c r="D147" s="197"/>
      <c r="E147" s="197"/>
      <c r="F147" s="197"/>
      <c r="G147" s="197"/>
      <c r="H147" s="197"/>
      <c r="I147" s="197"/>
      <c r="J147" s="197"/>
      <c r="K147" s="96"/>
    </row>
    <row r="148" spans="2:11" s="1" customFormat="1" ht="17.25" customHeight="1">
      <c r="B148" s="95"/>
      <c r="C148" s="97" t="s">
        <v>536</v>
      </c>
      <c r="D148" s="97"/>
      <c r="E148" s="97"/>
      <c r="F148" s="97" t="s">
        <v>537</v>
      </c>
      <c r="G148" s="98"/>
      <c r="H148" s="97" t="s">
        <v>48</v>
      </c>
      <c r="I148" s="97" t="s">
        <v>51</v>
      </c>
      <c r="J148" s="97" t="s">
        <v>538</v>
      </c>
      <c r="K148" s="96"/>
    </row>
    <row r="149" spans="2:11" s="1" customFormat="1" ht="17.25" customHeight="1">
      <c r="B149" s="95"/>
      <c r="C149" s="99" t="s">
        <v>539</v>
      </c>
      <c r="D149" s="99"/>
      <c r="E149" s="99"/>
      <c r="F149" s="100" t="s">
        <v>540</v>
      </c>
      <c r="G149" s="101"/>
      <c r="H149" s="99"/>
      <c r="I149" s="99"/>
      <c r="J149" s="99" t="s">
        <v>541</v>
      </c>
      <c r="K149" s="96"/>
    </row>
    <row r="150" spans="2:11" s="1" customFormat="1" ht="5.25" customHeight="1">
      <c r="B150" s="107"/>
      <c r="C150" s="102"/>
      <c r="D150" s="102"/>
      <c r="E150" s="102"/>
      <c r="F150" s="102"/>
      <c r="G150" s="103"/>
      <c r="H150" s="102"/>
      <c r="I150" s="102"/>
      <c r="J150" s="102"/>
      <c r="K150" s="130"/>
    </row>
    <row r="151" spans="2:11" s="1" customFormat="1" ht="15" customHeight="1">
      <c r="B151" s="107"/>
      <c r="C151" s="134" t="s">
        <v>545</v>
      </c>
      <c r="D151" s="84"/>
      <c r="E151" s="84"/>
      <c r="F151" s="135" t="s">
        <v>542</v>
      </c>
      <c r="G151" s="84"/>
      <c r="H151" s="134" t="s">
        <v>582</v>
      </c>
      <c r="I151" s="134" t="s">
        <v>544</v>
      </c>
      <c r="J151" s="134">
        <v>120</v>
      </c>
      <c r="K151" s="130"/>
    </row>
    <row r="152" spans="2:11" s="1" customFormat="1" ht="15" customHeight="1">
      <c r="B152" s="107"/>
      <c r="C152" s="134" t="s">
        <v>591</v>
      </c>
      <c r="D152" s="84"/>
      <c r="E152" s="84"/>
      <c r="F152" s="135" t="s">
        <v>542</v>
      </c>
      <c r="G152" s="84"/>
      <c r="H152" s="134" t="s">
        <v>602</v>
      </c>
      <c r="I152" s="134" t="s">
        <v>544</v>
      </c>
      <c r="J152" s="134" t="s">
        <v>593</v>
      </c>
      <c r="K152" s="130"/>
    </row>
    <row r="153" spans="2:11" s="1" customFormat="1" ht="15" customHeight="1">
      <c r="B153" s="107"/>
      <c r="C153" s="134" t="s">
        <v>490</v>
      </c>
      <c r="D153" s="84"/>
      <c r="E153" s="84"/>
      <c r="F153" s="135" t="s">
        <v>542</v>
      </c>
      <c r="G153" s="84"/>
      <c r="H153" s="134" t="s">
        <v>603</v>
      </c>
      <c r="I153" s="134" t="s">
        <v>544</v>
      </c>
      <c r="J153" s="134" t="s">
        <v>593</v>
      </c>
      <c r="K153" s="130"/>
    </row>
    <row r="154" spans="2:11" s="1" customFormat="1" ht="15" customHeight="1">
      <c r="B154" s="107"/>
      <c r="C154" s="134" t="s">
        <v>547</v>
      </c>
      <c r="D154" s="84"/>
      <c r="E154" s="84"/>
      <c r="F154" s="135" t="s">
        <v>548</v>
      </c>
      <c r="G154" s="84"/>
      <c r="H154" s="134" t="s">
        <v>582</v>
      </c>
      <c r="I154" s="134" t="s">
        <v>544</v>
      </c>
      <c r="J154" s="134">
        <v>50</v>
      </c>
      <c r="K154" s="130"/>
    </row>
    <row r="155" spans="2:11" s="1" customFormat="1" ht="15" customHeight="1">
      <c r="B155" s="107"/>
      <c r="C155" s="134" t="s">
        <v>550</v>
      </c>
      <c r="D155" s="84"/>
      <c r="E155" s="84"/>
      <c r="F155" s="135" t="s">
        <v>542</v>
      </c>
      <c r="G155" s="84"/>
      <c r="H155" s="134" t="s">
        <v>582</v>
      </c>
      <c r="I155" s="134" t="s">
        <v>552</v>
      </c>
      <c r="J155" s="134"/>
      <c r="K155" s="130"/>
    </row>
    <row r="156" spans="2:11" s="1" customFormat="1" ht="15" customHeight="1">
      <c r="B156" s="107"/>
      <c r="C156" s="134" t="s">
        <v>561</v>
      </c>
      <c r="D156" s="84"/>
      <c r="E156" s="84"/>
      <c r="F156" s="135" t="s">
        <v>548</v>
      </c>
      <c r="G156" s="84"/>
      <c r="H156" s="134" t="s">
        <v>582</v>
      </c>
      <c r="I156" s="134" t="s">
        <v>544</v>
      </c>
      <c r="J156" s="134">
        <v>50</v>
      </c>
      <c r="K156" s="130"/>
    </row>
    <row r="157" spans="2:11" s="1" customFormat="1" ht="15" customHeight="1">
      <c r="B157" s="107"/>
      <c r="C157" s="134" t="s">
        <v>569</v>
      </c>
      <c r="D157" s="84"/>
      <c r="E157" s="84"/>
      <c r="F157" s="135" t="s">
        <v>548</v>
      </c>
      <c r="G157" s="84"/>
      <c r="H157" s="134" t="s">
        <v>582</v>
      </c>
      <c r="I157" s="134" t="s">
        <v>544</v>
      </c>
      <c r="J157" s="134">
        <v>50</v>
      </c>
      <c r="K157" s="130"/>
    </row>
    <row r="158" spans="2:11" s="1" customFormat="1" ht="15" customHeight="1">
      <c r="B158" s="107"/>
      <c r="C158" s="134" t="s">
        <v>567</v>
      </c>
      <c r="D158" s="84"/>
      <c r="E158" s="84"/>
      <c r="F158" s="135" t="s">
        <v>548</v>
      </c>
      <c r="G158" s="84"/>
      <c r="H158" s="134" t="s">
        <v>582</v>
      </c>
      <c r="I158" s="134" t="s">
        <v>544</v>
      </c>
      <c r="J158" s="134">
        <v>50</v>
      </c>
      <c r="K158" s="130"/>
    </row>
    <row r="159" spans="2:11" s="1" customFormat="1" ht="15" customHeight="1">
      <c r="B159" s="107"/>
      <c r="C159" s="134" t="s">
        <v>81</v>
      </c>
      <c r="D159" s="84"/>
      <c r="E159" s="84"/>
      <c r="F159" s="135" t="s">
        <v>542</v>
      </c>
      <c r="G159" s="84"/>
      <c r="H159" s="134" t="s">
        <v>604</v>
      </c>
      <c r="I159" s="134" t="s">
        <v>544</v>
      </c>
      <c r="J159" s="134" t="s">
        <v>605</v>
      </c>
      <c r="K159" s="130"/>
    </row>
    <row r="160" spans="2:11" s="1" customFormat="1" ht="15" customHeight="1">
      <c r="B160" s="107"/>
      <c r="C160" s="134" t="s">
        <v>606</v>
      </c>
      <c r="D160" s="84"/>
      <c r="E160" s="84"/>
      <c r="F160" s="135" t="s">
        <v>542</v>
      </c>
      <c r="G160" s="84"/>
      <c r="H160" s="134" t="s">
        <v>607</v>
      </c>
      <c r="I160" s="134" t="s">
        <v>577</v>
      </c>
      <c r="J160" s="134"/>
      <c r="K160" s="130"/>
    </row>
    <row r="161" spans="2:11" s="1" customFormat="1" ht="15" customHeight="1">
      <c r="B161" s="136"/>
      <c r="C161" s="116"/>
      <c r="D161" s="116"/>
      <c r="E161" s="116"/>
      <c r="F161" s="116"/>
      <c r="G161" s="116"/>
      <c r="H161" s="116"/>
      <c r="I161" s="116"/>
      <c r="J161" s="116"/>
      <c r="K161" s="137"/>
    </row>
    <row r="162" spans="2:11" s="1" customFormat="1" ht="18.75" customHeight="1">
      <c r="B162" s="118"/>
      <c r="C162" s="128"/>
      <c r="D162" s="128"/>
      <c r="E162" s="128"/>
      <c r="F162" s="138"/>
      <c r="G162" s="128"/>
      <c r="H162" s="128"/>
      <c r="I162" s="128"/>
      <c r="J162" s="128"/>
      <c r="K162" s="118"/>
    </row>
    <row r="163" spans="2:11" s="1" customFormat="1" ht="18.75" customHeight="1">
      <c r="B163" s="91"/>
      <c r="C163" s="91"/>
      <c r="D163" s="91"/>
      <c r="E163" s="91"/>
      <c r="F163" s="91"/>
      <c r="G163" s="91"/>
      <c r="H163" s="91"/>
      <c r="I163" s="91"/>
      <c r="J163" s="91"/>
      <c r="K163" s="91"/>
    </row>
    <row r="164" spans="2:11" s="1" customFormat="1" ht="7.5" customHeight="1">
      <c r="B164" s="73"/>
      <c r="C164" s="74"/>
      <c r="D164" s="74"/>
      <c r="E164" s="74"/>
      <c r="F164" s="74"/>
      <c r="G164" s="74"/>
      <c r="H164" s="74"/>
      <c r="I164" s="74"/>
      <c r="J164" s="74"/>
      <c r="K164" s="75"/>
    </row>
    <row r="165" spans="2:11" s="1" customFormat="1" ht="45" customHeight="1">
      <c r="B165" s="76"/>
      <c r="C165" s="195" t="s">
        <v>608</v>
      </c>
      <c r="D165" s="195"/>
      <c r="E165" s="195"/>
      <c r="F165" s="195"/>
      <c r="G165" s="195"/>
      <c r="H165" s="195"/>
      <c r="I165" s="195"/>
      <c r="J165" s="195"/>
      <c r="K165" s="77"/>
    </row>
    <row r="166" spans="2:11" s="1" customFormat="1" ht="17.25" customHeight="1">
      <c r="B166" s="76"/>
      <c r="C166" s="97" t="s">
        <v>536</v>
      </c>
      <c r="D166" s="97"/>
      <c r="E166" s="97"/>
      <c r="F166" s="97" t="s">
        <v>537</v>
      </c>
      <c r="G166" s="139"/>
      <c r="H166" s="140" t="s">
        <v>48</v>
      </c>
      <c r="I166" s="140" t="s">
        <v>51</v>
      </c>
      <c r="J166" s="97" t="s">
        <v>538</v>
      </c>
      <c r="K166" s="77"/>
    </row>
    <row r="167" spans="2:11" s="1" customFormat="1" ht="17.25" customHeight="1">
      <c r="B167" s="78"/>
      <c r="C167" s="99" t="s">
        <v>539</v>
      </c>
      <c r="D167" s="99"/>
      <c r="E167" s="99"/>
      <c r="F167" s="100" t="s">
        <v>540</v>
      </c>
      <c r="G167" s="141"/>
      <c r="H167" s="142"/>
      <c r="I167" s="142"/>
      <c r="J167" s="99" t="s">
        <v>541</v>
      </c>
      <c r="K167" s="79"/>
    </row>
    <row r="168" spans="2:11" s="1" customFormat="1" ht="5.25" customHeight="1">
      <c r="B168" s="107"/>
      <c r="C168" s="102"/>
      <c r="D168" s="102"/>
      <c r="E168" s="102"/>
      <c r="F168" s="102"/>
      <c r="G168" s="103"/>
      <c r="H168" s="102"/>
      <c r="I168" s="102"/>
      <c r="J168" s="102"/>
      <c r="K168" s="130"/>
    </row>
    <row r="169" spans="2:11" s="1" customFormat="1" ht="15" customHeight="1">
      <c r="B169" s="107"/>
      <c r="C169" s="84" t="s">
        <v>545</v>
      </c>
      <c r="D169" s="84"/>
      <c r="E169" s="84"/>
      <c r="F169" s="105" t="s">
        <v>542</v>
      </c>
      <c r="G169" s="84"/>
      <c r="H169" s="84" t="s">
        <v>582</v>
      </c>
      <c r="I169" s="84" t="s">
        <v>544</v>
      </c>
      <c r="J169" s="84">
        <v>120</v>
      </c>
      <c r="K169" s="130"/>
    </row>
    <row r="170" spans="2:11" s="1" customFormat="1" ht="15" customHeight="1">
      <c r="B170" s="107"/>
      <c r="C170" s="84" t="s">
        <v>591</v>
      </c>
      <c r="D170" s="84"/>
      <c r="E170" s="84"/>
      <c r="F170" s="105" t="s">
        <v>542</v>
      </c>
      <c r="G170" s="84"/>
      <c r="H170" s="84" t="s">
        <v>592</v>
      </c>
      <c r="I170" s="84" t="s">
        <v>544</v>
      </c>
      <c r="J170" s="84" t="s">
        <v>593</v>
      </c>
      <c r="K170" s="130"/>
    </row>
    <row r="171" spans="2:11" s="1" customFormat="1" ht="15" customHeight="1">
      <c r="B171" s="107"/>
      <c r="C171" s="84" t="s">
        <v>490</v>
      </c>
      <c r="D171" s="84"/>
      <c r="E171" s="84"/>
      <c r="F171" s="105" t="s">
        <v>542</v>
      </c>
      <c r="G171" s="84"/>
      <c r="H171" s="84" t="s">
        <v>609</v>
      </c>
      <c r="I171" s="84" t="s">
        <v>544</v>
      </c>
      <c r="J171" s="84" t="s">
        <v>593</v>
      </c>
      <c r="K171" s="130"/>
    </row>
    <row r="172" spans="2:11" s="1" customFormat="1" ht="15" customHeight="1">
      <c r="B172" s="107"/>
      <c r="C172" s="84" t="s">
        <v>547</v>
      </c>
      <c r="D172" s="84"/>
      <c r="E172" s="84"/>
      <c r="F172" s="105" t="s">
        <v>548</v>
      </c>
      <c r="G172" s="84"/>
      <c r="H172" s="84" t="s">
        <v>609</v>
      </c>
      <c r="I172" s="84" t="s">
        <v>544</v>
      </c>
      <c r="J172" s="84">
        <v>50</v>
      </c>
      <c r="K172" s="130"/>
    </row>
    <row r="173" spans="2:11" s="1" customFormat="1" ht="15" customHeight="1">
      <c r="B173" s="107"/>
      <c r="C173" s="84" t="s">
        <v>550</v>
      </c>
      <c r="D173" s="84"/>
      <c r="E173" s="84"/>
      <c r="F173" s="105" t="s">
        <v>542</v>
      </c>
      <c r="G173" s="84"/>
      <c r="H173" s="84" t="s">
        <v>609</v>
      </c>
      <c r="I173" s="84" t="s">
        <v>552</v>
      </c>
      <c r="J173" s="84"/>
      <c r="K173" s="130"/>
    </row>
    <row r="174" spans="2:11" s="1" customFormat="1" ht="15" customHeight="1">
      <c r="B174" s="107"/>
      <c r="C174" s="84" t="s">
        <v>561</v>
      </c>
      <c r="D174" s="84"/>
      <c r="E174" s="84"/>
      <c r="F174" s="105" t="s">
        <v>548</v>
      </c>
      <c r="G174" s="84"/>
      <c r="H174" s="84" t="s">
        <v>609</v>
      </c>
      <c r="I174" s="84" t="s">
        <v>544</v>
      </c>
      <c r="J174" s="84">
        <v>50</v>
      </c>
      <c r="K174" s="130"/>
    </row>
    <row r="175" spans="2:11" s="1" customFormat="1" ht="15" customHeight="1">
      <c r="B175" s="107"/>
      <c r="C175" s="84" t="s">
        <v>569</v>
      </c>
      <c r="D175" s="84"/>
      <c r="E175" s="84"/>
      <c r="F175" s="105" t="s">
        <v>548</v>
      </c>
      <c r="G175" s="84"/>
      <c r="H175" s="84" t="s">
        <v>609</v>
      </c>
      <c r="I175" s="84" t="s">
        <v>544</v>
      </c>
      <c r="J175" s="84">
        <v>50</v>
      </c>
      <c r="K175" s="130"/>
    </row>
    <row r="176" spans="2:11" s="1" customFormat="1" ht="15" customHeight="1">
      <c r="B176" s="107"/>
      <c r="C176" s="84" t="s">
        <v>567</v>
      </c>
      <c r="D176" s="84"/>
      <c r="E176" s="84"/>
      <c r="F176" s="105" t="s">
        <v>548</v>
      </c>
      <c r="G176" s="84"/>
      <c r="H176" s="84" t="s">
        <v>609</v>
      </c>
      <c r="I176" s="84" t="s">
        <v>544</v>
      </c>
      <c r="J176" s="84">
        <v>50</v>
      </c>
      <c r="K176" s="130"/>
    </row>
    <row r="177" spans="2:11" s="1" customFormat="1" ht="15" customHeight="1">
      <c r="B177" s="107"/>
      <c r="C177" s="84" t="s">
        <v>94</v>
      </c>
      <c r="D177" s="84"/>
      <c r="E177" s="84"/>
      <c r="F177" s="105" t="s">
        <v>542</v>
      </c>
      <c r="G177" s="84"/>
      <c r="H177" s="84" t="s">
        <v>610</v>
      </c>
      <c r="I177" s="84" t="s">
        <v>611</v>
      </c>
      <c r="J177" s="84"/>
      <c r="K177" s="130"/>
    </row>
    <row r="178" spans="2:11" s="1" customFormat="1" ht="15" customHeight="1">
      <c r="B178" s="107"/>
      <c r="C178" s="84" t="s">
        <v>51</v>
      </c>
      <c r="D178" s="84"/>
      <c r="E178" s="84"/>
      <c r="F178" s="105" t="s">
        <v>542</v>
      </c>
      <c r="G178" s="84"/>
      <c r="H178" s="84" t="s">
        <v>612</v>
      </c>
      <c r="I178" s="84" t="s">
        <v>613</v>
      </c>
      <c r="J178" s="84">
        <v>1</v>
      </c>
      <c r="K178" s="130"/>
    </row>
    <row r="179" spans="2:11" s="1" customFormat="1" ht="15" customHeight="1">
      <c r="B179" s="107"/>
      <c r="C179" s="84" t="s">
        <v>47</v>
      </c>
      <c r="D179" s="84"/>
      <c r="E179" s="84"/>
      <c r="F179" s="105" t="s">
        <v>542</v>
      </c>
      <c r="G179" s="84"/>
      <c r="H179" s="84" t="s">
        <v>614</v>
      </c>
      <c r="I179" s="84" t="s">
        <v>544</v>
      </c>
      <c r="J179" s="84">
        <v>20</v>
      </c>
      <c r="K179" s="130"/>
    </row>
    <row r="180" spans="2:11" s="1" customFormat="1" ht="15" customHeight="1">
      <c r="B180" s="107"/>
      <c r="C180" s="84" t="s">
        <v>48</v>
      </c>
      <c r="D180" s="84"/>
      <c r="E180" s="84"/>
      <c r="F180" s="105" t="s">
        <v>542</v>
      </c>
      <c r="G180" s="84"/>
      <c r="H180" s="84" t="s">
        <v>615</v>
      </c>
      <c r="I180" s="84" t="s">
        <v>544</v>
      </c>
      <c r="J180" s="84">
        <v>255</v>
      </c>
      <c r="K180" s="130"/>
    </row>
    <row r="181" spans="2:11" s="1" customFormat="1" ht="15" customHeight="1">
      <c r="B181" s="107"/>
      <c r="C181" s="84" t="s">
        <v>95</v>
      </c>
      <c r="D181" s="84"/>
      <c r="E181" s="84"/>
      <c r="F181" s="105" t="s">
        <v>542</v>
      </c>
      <c r="G181" s="84"/>
      <c r="H181" s="84" t="s">
        <v>506</v>
      </c>
      <c r="I181" s="84" t="s">
        <v>544</v>
      </c>
      <c r="J181" s="84">
        <v>10</v>
      </c>
      <c r="K181" s="130"/>
    </row>
    <row r="182" spans="2:11" s="1" customFormat="1" ht="15" customHeight="1">
      <c r="B182" s="107"/>
      <c r="C182" s="84" t="s">
        <v>96</v>
      </c>
      <c r="D182" s="84"/>
      <c r="E182" s="84"/>
      <c r="F182" s="105" t="s">
        <v>542</v>
      </c>
      <c r="G182" s="84"/>
      <c r="H182" s="84" t="s">
        <v>616</v>
      </c>
      <c r="I182" s="84" t="s">
        <v>577</v>
      </c>
      <c r="J182" s="84"/>
      <c r="K182" s="130"/>
    </row>
    <row r="183" spans="2:11" s="1" customFormat="1" ht="15" customHeight="1">
      <c r="B183" s="107"/>
      <c r="C183" s="84" t="s">
        <v>617</v>
      </c>
      <c r="D183" s="84"/>
      <c r="E183" s="84"/>
      <c r="F183" s="105" t="s">
        <v>542</v>
      </c>
      <c r="G183" s="84"/>
      <c r="H183" s="84" t="s">
        <v>618</v>
      </c>
      <c r="I183" s="84" t="s">
        <v>577</v>
      </c>
      <c r="J183" s="84"/>
      <c r="K183" s="130"/>
    </row>
    <row r="184" spans="2:11" s="1" customFormat="1" ht="15" customHeight="1">
      <c r="B184" s="107"/>
      <c r="C184" s="84" t="s">
        <v>606</v>
      </c>
      <c r="D184" s="84"/>
      <c r="E184" s="84"/>
      <c r="F184" s="105" t="s">
        <v>542</v>
      </c>
      <c r="G184" s="84"/>
      <c r="H184" s="84" t="s">
        <v>619</v>
      </c>
      <c r="I184" s="84" t="s">
        <v>577</v>
      </c>
      <c r="J184" s="84"/>
      <c r="K184" s="130"/>
    </row>
    <row r="185" spans="2:11" s="1" customFormat="1" ht="15" customHeight="1">
      <c r="B185" s="107"/>
      <c r="C185" s="84" t="s">
        <v>98</v>
      </c>
      <c r="D185" s="84"/>
      <c r="E185" s="84"/>
      <c r="F185" s="105" t="s">
        <v>548</v>
      </c>
      <c r="G185" s="84"/>
      <c r="H185" s="84" t="s">
        <v>620</v>
      </c>
      <c r="I185" s="84" t="s">
        <v>544</v>
      </c>
      <c r="J185" s="84">
        <v>50</v>
      </c>
      <c r="K185" s="130"/>
    </row>
    <row r="186" spans="2:11" s="1" customFormat="1" ht="15" customHeight="1">
      <c r="B186" s="107"/>
      <c r="C186" s="84" t="s">
        <v>621</v>
      </c>
      <c r="D186" s="84"/>
      <c r="E186" s="84"/>
      <c r="F186" s="105" t="s">
        <v>548</v>
      </c>
      <c r="G186" s="84"/>
      <c r="H186" s="84" t="s">
        <v>622</v>
      </c>
      <c r="I186" s="84" t="s">
        <v>623</v>
      </c>
      <c r="J186" s="84"/>
      <c r="K186" s="130"/>
    </row>
    <row r="187" spans="2:11" s="1" customFormat="1" ht="15" customHeight="1">
      <c r="B187" s="107"/>
      <c r="C187" s="84" t="s">
        <v>624</v>
      </c>
      <c r="D187" s="84"/>
      <c r="E187" s="84"/>
      <c r="F187" s="105" t="s">
        <v>548</v>
      </c>
      <c r="G187" s="84"/>
      <c r="H187" s="84" t="s">
        <v>625</v>
      </c>
      <c r="I187" s="84" t="s">
        <v>623</v>
      </c>
      <c r="J187" s="84"/>
      <c r="K187" s="130"/>
    </row>
    <row r="188" spans="2:11" s="1" customFormat="1" ht="15" customHeight="1">
      <c r="B188" s="107"/>
      <c r="C188" s="84" t="s">
        <v>626</v>
      </c>
      <c r="D188" s="84"/>
      <c r="E188" s="84"/>
      <c r="F188" s="105" t="s">
        <v>548</v>
      </c>
      <c r="G188" s="84"/>
      <c r="H188" s="84" t="s">
        <v>627</v>
      </c>
      <c r="I188" s="84" t="s">
        <v>623</v>
      </c>
      <c r="J188" s="84"/>
      <c r="K188" s="130"/>
    </row>
    <row r="189" spans="2:11" s="1" customFormat="1" ht="15" customHeight="1">
      <c r="B189" s="107"/>
      <c r="C189" s="143" t="s">
        <v>628</v>
      </c>
      <c r="D189" s="84"/>
      <c r="E189" s="84"/>
      <c r="F189" s="105" t="s">
        <v>548</v>
      </c>
      <c r="G189" s="84"/>
      <c r="H189" s="84" t="s">
        <v>629</v>
      </c>
      <c r="I189" s="84" t="s">
        <v>630</v>
      </c>
      <c r="J189" s="144" t="s">
        <v>631</v>
      </c>
      <c r="K189" s="130"/>
    </row>
    <row r="190" spans="2:11" s="1" customFormat="1" ht="15" customHeight="1">
      <c r="B190" s="107"/>
      <c r="C190" s="143" t="s">
        <v>36</v>
      </c>
      <c r="D190" s="84"/>
      <c r="E190" s="84"/>
      <c r="F190" s="105" t="s">
        <v>542</v>
      </c>
      <c r="G190" s="84"/>
      <c r="H190" s="81" t="s">
        <v>632</v>
      </c>
      <c r="I190" s="84" t="s">
        <v>633</v>
      </c>
      <c r="J190" s="84"/>
      <c r="K190" s="130"/>
    </row>
    <row r="191" spans="2:11" s="1" customFormat="1" ht="15" customHeight="1">
      <c r="B191" s="107"/>
      <c r="C191" s="143" t="s">
        <v>634</v>
      </c>
      <c r="D191" s="84"/>
      <c r="E191" s="84"/>
      <c r="F191" s="105" t="s">
        <v>542</v>
      </c>
      <c r="G191" s="84"/>
      <c r="H191" s="84" t="s">
        <v>635</v>
      </c>
      <c r="I191" s="84" t="s">
        <v>577</v>
      </c>
      <c r="J191" s="84"/>
      <c r="K191" s="130"/>
    </row>
    <row r="192" spans="2:11" s="1" customFormat="1" ht="15" customHeight="1">
      <c r="B192" s="107"/>
      <c r="C192" s="143" t="s">
        <v>636</v>
      </c>
      <c r="D192" s="84"/>
      <c r="E192" s="84"/>
      <c r="F192" s="105" t="s">
        <v>542</v>
      </c>
      <c r="G192" s="84"/>
      <c r="H192" s="84" t="s">
        <v>637</v>
      </c>
      <c r="I192" s="84" t="s">
        <v>577</v>
      </c>
      <c r="J192" s="84"/>
      <c r="K192" s="130"/>
    </row>
    <row r="193" spans="2:11" s="1" customFormat="1" ht="15" customHeight="1">
      <c r="B193" s="107"/>
      <c r="C193" s="143" t="s">
        <v>638</v>
      </c>
      <c r="D193" s="84"/>
      <c r="E193" s="84"/>
      <c r="F193" s="105" t="s">
        <v>548</v>
      </c>
      <c r="G193" s="84"/>
      <c r="H193" s="84" t="s">
        <v>639</v>
      </c>
      <c r="I193" s="84" t="s">
        <v>577</v>
      </c>
      <c r="J193" s="84"/>
      <c r="K193" s="130"/>
    </row>
    <row r="194" spans="2:11" s="1" customFormat="1" ht="15" customHeight="1">
      <c r="B194" s="136"/>
      <c r="C194" s="145"/>
      <c r="D194" s="116"/>
      <c r="E194" s="116"/>
      <c r="F194" s="116"/>
      <c r="G194" s="116"/>
      <c r="H194" s="116"/>
      <c r="I194" s="116"/>
      <c r="J194" s="116"/>
      <c r="K194" s="137"/>
    </row>
    <row r="195" spans="2:11" s="1" customFormat="1" ht="18.75" customHeight="1">
      <c r="B195" s="118"/>
      <c r="C195" s="128"/>
      <c r="D195" s="128"/>
      <c r="E195" s="128"/>
      <c r="F195" s="138"/>
      <c r="G195" s="128"/>
      <c r="H195" s="128"/>
      <c r="I195" s="128"/>
      <c r="J195" s="128"/>
      <c r="K195" s="118"/>
    </row>
    <row r="196" spans="2:11" s="1" customFormat="1" ht="18.75" customHeight="1">
      <c r="B196" s="118"/>
      <c r="C196" s="128"/>
      <c r="D196" s="128"/>
      <c r="E196" s="128"/>
      <c r="F196" s="138"/>
      <c r="G196" s="128"/>
      <c r="H196" s="128"/>
      <c r="I196" s="128"/>
      <c r="J196" s="128"/>
      <c r="K196" s="118"/>
    </row>
    <row r="197" spans="2:11" s="1" customFormat="1" ht="18.75" customHeight="1">
      <c r="B197" s="91"/>
      <c r="C197" s="91"/>
      <c r="D197" s="91"/>
      <c r="E197" s="91"/>
      <c r="F197" s="91"/>
      <c r="G197" s="91"/>
      <c r="H197" s="91"/>
      <c r="I197" s="91"/>
      <c r="J197" s="91"/>
      <c r="K197" s="91"/>
    </row>
    <row r="198" spans="2:11" s="1" customFormat="1" ht="13.5">
      <c r="B198" s="73"/>
      <c r="C198" s="74"/>
      <c r="D198" s="74"/>
      <c r="E198" s="74"/>
      <c r="F198" s="74"/>
      <c r="G198" s="74"/>
      <c r="H198" s="74"/>
      <c r="I198" s="74"/>
      <c r="J198" s="74"/>
      <c r="K198" s="75"/>
    </row>
    <row r="199" spans="2:11" s="1" customFormat="1" ht="21">
      <c r="B199" s="76"/>
      <c r="C199" s="195" t="s">
        <v>640</v>
      </c>
      <c r="D199" s="195"/>
      <c r="E199" s="195"/>
      <c r="F199" s="195"/>
      <c r="G199" s="195"/>
      <c r="H199" s="195"/>
      <c r="I199" s="195"/>
      <c r="J199" s="195"/>
      <c r="K199" s="77"/>
    </row>
    <row r="200" spans="2:11" s="1" customFormat="1" ht="25.5" customHeight="1">
      <c r="B200" s="76"/>
      <c r="C200" s="146" t="s">
        <v>641</v>
      </c>
      <c r="D200" s="146"/>
      <c r="E200" s="146"/>
      <c r="F200" s="146" t="s">
        <v>642</v>
      </c>
      <c r="G200" s="147"/>
      <c r="H200" s="201" t="s">
        <v>643</v>
      </c>
      <c r="I200" s="201"/>
      <c r="J200" s="201"/>
      <c r="K200" s="77"/>
    </row>
    <row r="201" spans="2:11" s="1" customFormat="1" ht="5.25" customHeight="1">
      <c r="B201" s="107"/>
      <c r="C201" s="102"/>
      <c r="D201" s="102"/>
      <c r="E201" s="102"/>
      <c r="F201" s="102"/>
      <c r="G201" s="128"/>
      <c r="H201" s="102"/>
      <c r="I201" s="102"/>
      <c r="J201" s="102"/>
      <c r="K201" s="130"/>
    </row>
    <row r="202" spans="2:11" s="1" customFormat="1" ht="15" customHeight="1">
      <c r="B202" s="107"/>
      <c r="C202" s="84" t="s">
        <v>633</v>
      </c>
      <c r="D202" s="84"/>
      <c r="E202" s="84"/>
      <c r="F202" s="105" t="s">
        <v>37</v>
      </c>
      <c r="G202" s="84"/>
      <c r="H202" s="200" t="s">
        <v>644</v>
      </c>
      <c r="I202" s="200"/>
      <c r="J202" s="200"/>
      <c r="K202" s="130"/>
    </row>
    <row r="203" spans="2:11" s="1" customFormat="1" ht="15" customHeight="1">
      <c r="B203" s="107"/>
      <c r="C203" s="84"/>
      <c r="D203" s="84"/>
      <c r="E203" s="84"/>
      <c r="F203" s="105" t="s">
        <v>38</v>
      </c>
      <c r="G203" s="84"/>
      <c r="H203" s="200" t="s">
        <v>645</v>
      </c>
      <c r="I203" s="200"/>
      <c r="J203" s="200"/>
      <c r="K203" s="130"/>
    </row>
    <row r="204" spans="2:11" s="1" customFormat="1" ht="15" customHeight="1">
      <c r="B204" s="107"/>
      <c r="C204" s="84"/>
      <c r="D204" s="84"/>
      <c r="E204" s="84"/>
      <c r="F204" s="105" t="s">
        <v>41</v>
      </c>
      <c r="G204" s="84"/>
      <c r="H204" s="200" t="s">
        <v>646</v>
      </c>
      <c r="I204" s="200"/>
      <c r="J204" s="200"/>
      <c r="K204" s="130"/>
    </row>
    <row r="205" spans="2:11" s="1" customFormat="1" ht="15" customHeight="1">
      <c r="B205" s="107"/>
      <c r="C205" s="84"/>
      <c r="D205" s="84"/>
      <c r="E205" s="84"/>
      <c r="F205" s="105" t="s">
        <v>39</v>
      </c>
      <c r="G205" s="84"/>
      <c r="H205" s="200" t="s">
        <v>647</v>
      </c>
      <c r="I205" s="200"/>
      <c r="J205" s="200"/>
      <c r="K205" s="130"/>
    </row>
    <row r="206" spans="2:11" s="1" customFormat="1" ht="15" customHeight="1">
      <c r="B206" s="107"/>
      <c r="C206" s="84"/>
      <c r="D206" s="84"/>
      <c r="E206" s="84"/>
      <c r="F206" s="105" t="s">
        <v>40</v>
      </c>
      <c r="G206" s="84"/>
      <c r="H206" s="200" t="s">
        <v>648</v>
      </c>
      <c r="I206" s="200"/>
      <c r="J206" s="200"/>
      <c r="K206" s="130"/>
    </row>
    <row r="207" spans="2:11" s="1" customFormat="1" ht="15" customHeight="1">
      <c r="B207" s="107"/>
      <c r="C207" s="84"/>
      <c r="D207" s="84"/>
      <c r="E207" s="84"/>
      <c r="F207" s="105"/>
      <c r="G207" s="84"/>
      <c r="H207" s="84"/>
      <c r="I207" s="84"/>
      <c r="J207" s="84"/>
      <c r="K207" s="130"/>
    </row>
    <row r="208" spans="2:11" s="1" customFormat="1" ht="15" customHeight="1">
      <c r="B208" s="107"/>
      <c r="C208" s="84" t="s">
        <v>589</v>
      </c>
      <c r="D208" s="84"/>
      <c r="E208" s="84"/>
      <c r="F208" s="105" t="s">
        <v>73</v>
      </c>
      <c r="G208" s="84"/>
      <c r="H208" s="200" t="s">
        <v>649</v>
      </c>
      <c r="I208" s="200"/>
      <c r="J208" s="200"/>
      <c r="K208" s="130"/>
    </row>
    <row r="209" spans="2:11" s="1" customFormat="1" ht="15" customHeight="1">
      <c r="B209" s="107"/>
      <c r="C209" s="84"/>
      <c r="D209" s="84"/>
      <c r="E209" s="84"/>
      <c r="F209" s="105" t="s">
        <v>484</v>
      </c>
      <c r="G209" s="84"/>
      <c r="H209" s="200" t="s">
        <v>485</v>
      </c>
      <c r="I209" s="200"/>
      <c r="J209" s="200"/>
      <c r="K209" s="130"/>
    </row>
    <row r="210" spans="2:11" s="1" customFormat="1" ht="15" customHeight="1">
      <c r="B210" s="107"/>
      <c r="C210" s="84"/>
      <c r="D210" s="84"/>
      <c r="E210" s="84"/>
      <c r="F210" s="105" t="s">
        <v>482</v>
      </c>
      <c r="G210" s="84"/>
      <c r="H210" s="200" t="s">
        <v>650</v>
      </c>
      <c r="I210" s="200"/>
      <c r="J210" s="200"/>
      <c r="K210" s="130"/>
    </row>
    <row r="211" spans="2:11" s="1" customFormat="1" ht="15" customHeight="1">
      <c r="B211" s="148"/>
      <c r="C211" s="84"/>
      <c r="D211" s="84"/>
      <c r="E211" s="84"/>
      <c r="F211" s="105" t="s">
        <v>486</v>
      </c>
      <c r="G211" s="143"/>
      <c r="H211" s="199" t="s">
        <v>487</v>
      </c>
      <c r="I211" s="199"/>
      <c r="J211" s="199"/>
      <c r="K211" s="149"/>
    </row>
    <row r="212" spans="2:11" s="1" customFormat="1" ht="15" customHeight="1">
      <c r="B212" s="148"/>
      <c r="C212" s="84"/>
      <c r="D212" s="84"/>
      <c r="E212" s="84"/>
      <c r="F212" s="105" t="s">
        <v>488</v>
      </c>
      <c r="G212" s="143"/>
      <c r="H212" s="199" t="s">
        <v>651</v>
      </c>
      <c r="I212" s="199"/>
      <c r="J212" s="199"/>
      <c r="K212" s="149"/>
    </row>
    <row r="213" spans="2:11" s="1" customFormat="1" ht="15" customHeight="1">
      <c r="B213" s="148"/>
      <c r="C213" s="84"/>
      <c r="D213" s="84"/>
      <c r="E213" s="84"/>
      <c r="F213" s="105"/>
      <c r="G213" s="143"/>
      <c r="H213" s="134"/>
      <c r="I213" s="134"/>
      <c r="J213" s="134"/>
      <c r="K213" s="149"/>
    </row>
    <row r="214" spans="2:11" s="1" customFormat="1" ht="15" customHeight="1">
      <c r="B214" s="148"/>
      <c r="C214" s="84" t="s">
        <v>613</v>
      </c>
      <c r="D214" s="84"/>
      <c r="E214" s="84"/>
      <c r="F214" s="105">
        <v>1</v>
      </c>
      <c r="G214" s="143"/>
      <c r="H214" s="199" t="s">
        <v>652</v>
      </c>
      <c r="I214" s="199"/>
      <c r="J214" s="199"/>
      <c r="K214" s="149"/>
    </row>
    <row r="215" spans="2:11" s="1" customFormat="1" ht="15" customHeight="1">
      <c r="B215" s="148"/>
      <c r="C215" s="84"/>
      <c r="D215" s="84"/>
      <c r="E215" s="84"/>
      <c r="F215" s="105">
        <v>2</v>
      </c>
      <c r="G215" s="143"/>
      <c r="H215" s="199" t="s">
        <v>653</v>
      </c>
      <c r="I215" s="199"/>
      <c r="J215" s="199"/>
      <c r="K215" s="149"/>
    </row>
    <row r="216" spans="2:11" s="1" customFormat="1" ht="15" customHeight="1">
      <c r="B216" s="148"/>
      <c r="C216" s="84"/>
      <c r="D216" s="84"/>
      <c r="E216" s="84"/>
      <c r="F216" s="105">
        <v>3</v>
      </c>
      <c r="G216" s="143"/>
      <c r="H216" s="199" t="s">
        <v>654</v>
      </c>
      <c r="I216" s="199"/>
      <c r="J216" s="199"/>
      <c r="K216" s="149"/>
    </row>
    <row r="217" spans="2:11" s="1" customFormat="1" ht="15" customHeight="1">
      <c r="B217" s="148"/>
      <c r="C217" s="84"/>
      <c r="D217" s="84"/>
      <c r="E217" s="84"/>
      <c r="F217" s="105">
        <v>4</v>
      </c>
      <c r="G217" s="143"/>
      <c r="H217" s="199" t="s">
        <v>655</v>
      </c>
      <c r="I217" s="199"/>
      <c r="J217" s="199"/>
      <c r="K217" s="149"/>
    </row>
    <row r="218" spans="2:11" s="1" customFormat="1" ht="12.75" customHeight="1">
      <c r="B218" s="150"/>
      <c r="C218" s="151"/>
      <c r="D218" s="151"/>
      <c r="E218" s="151"/>
      <c r="F218" s="151"/>
      <c r="G218" s="151"/>
      <c r="H218" s="151"/>
      <c r="I218" s="151"/>
      <c r="J218" s="151"/>
      <c r="K218" s="152"/>
    </row>
  </sheetData>
  <sheetProtection algorithmName="SHA-512" hashValue="wtB3fQF3xMKxWNuiUmUiEa7SYB4v0zYO2wjqaST9mwFAfy2cveCa4pc1RI7bGZpXj0omcLDSK9IQmdhTLeETmA==" saltValue="Ri5s04LAraNt0aEER/h5Xg==" spinCount="100000" sheet="1" objects="1" scenarios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Pitoňák</dc:creator>
  <cp:keywords/>
  <dc:description/>
  <cp:lastModifiedBy>Pitoňák Lukáš</cp:lastModifiedBy>
  <dcterms:created xsi:type="dcterms:W3CDTF">2022-01-21T07:53:43Z</dcterms:created>
  <dcterms:modified xsi:type="dcterms:W3CDTF">2022-01-31T12:59:06Z</dcterms:modified>
  <cp:category/>
  <cp:version/>
  <cp:contentType/>
  <cp:contentStatus/>
</cp:coreProperties>
</file>